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lean\OneDrive - AuctionsPlus\Desktop\Sales\July\NORTH COWIE\"/>
    </mc:Choice>
  </mc:AlternateContent>
  <xr:revisionPtr revIDLastSave="0" documentId="8_{98CB66C5-2DDD-4FBF-A978-1B4D5256E6C5}" xr6:coauthVersionLast="47" xr6:coauthVersionMax="47" xr10:uidLastSave="{00000000-0000-0000-0000-000000000000}"/>
  <bookViews>
    <workbookView xWindow="20370" yWindow="-120" windowWidth="29040" windowHeight="15840" xr2:uid="{2F45CB0F-20FE-4FF9-9FDC-4298B5A556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2" i="1"/>
  <c r="M111" i="1"/>
  <c r="M110" i="1"/>
  <c r="M109" i="1"/>
  <c r="M108" i="1"/>
  <c r="M102" i="1"/>
  <c r="M104" i="1"/>
  <c r="M105" i="1"/>
  <c r="M106" i="1"/>
  <c r="M107" i="1"/>
  <c r="M113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7" i="1"/>
  <c r="M32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<sst xmlns="http://schemas.openxmlformats.org/spreadsheetml/2006/main" count="312" uniqueCount="192">
  <si>
    <t>OC 434</t>
  </si>
  <si>
    <t>Syn</t>
  </si>
  <si>
    <t>Sharlu</t>
  </si>
  <si>
    <t>Ny 113</t>
  </si>
  <si>
    <t>GP 979</t>
  </si>
  <si>
    <t>syn</t>
  </si>
  <si>
    <t>bush</t>
  </si>
  <si>
    <t>Bush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</si>
  <si>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</si>
  <si>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</si>
  <si>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</si>
  <si>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</si>
  <si>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</si>
  <si>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</si>
  <si>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</si>
  <si>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</si>
  <si>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</si>
  <si>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</si>
  <si>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</si>
  <si>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</si>
  <si>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</si>
  <si>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</si>
  <si>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</si>
  <si>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</si>
  <si>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</si>
  <si>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</si>
  <si>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</si>
  <si>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</si>
  <si>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</si>
  <si>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</si>
  <si>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</si>
  <si>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</si>
  <si>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</si>
  <si>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</si>
  <si>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</si>
  <si>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</si>
  <si>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</si>
  <si>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</si>
  <si>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</si>
  <si>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</si>
  <si>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</si>
  <si>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</si>
  <si>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</si>
  <si>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</si>
  <si>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</si>
  <si>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</si>
  <si>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</si>
  <si>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</si>
  <si>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</si>
  <si>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</si>
  <si>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</si>
  <si>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</si>
  <si>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</si>
  <si>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</si>
  <si>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</si>
  <si>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</si>
  <si>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</si>
  <si>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</si>
  <si>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</si>
  <si>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</si>
  <si>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</si>
  <si>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</si>
  <si>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</si>
  <si>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</si>
  <si>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</si>
  <si>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</si>
  <si>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</si>
  <si>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</si>
  <si>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</si>
  <si>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</si>
  <si>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</si>
  <si>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</si>
  <si>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</si>
  <si>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</si>
  <si>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</si>
  <si>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</si>
  <si>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</si>
  <si>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</si>
  <si>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</si>
  <si>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</si>
  <si>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</si>
  <si>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</si>
  <si>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</si>
  <si>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</si>
  <si>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</si>
  <si>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Lot 78</t>
  </si>
  <si>
    <t>Lot 79</t>
  </si>
  <si>
    <t>Lot 80</t>
  </si>
  <si>
    <t>Lot 81</t>
  </si>
  <si>
    <t>Lot 82</t>
  </si>
  <si>
    <t>Lot 83</t>
  </si>
  <si>
    <t>Lot 84</t>
  </si>
  <si>
    <t>Lot 85</t>
  </si>
  <si>
    <t>Lot 86</t>
  </si>
  <si>
    <t>Lot 87</t>
  </si>
  <si>
    <t>Lot 88</t>
  </si>
  <si>
    <t>Lot 89</t>
  </si>
  <si>
    <t>Lot 90</t>
  </si>
  <si>
    <t>Lot 91</t>
  </si>
  <si>
    <t>Lot 92</t>
  </si>
  <si>
    <t>Lot 93</t>
  </si>
  <si>
    <t>Lot 94</t>
  </si>
  <si>
    <t>Lot 95</t>
  </si>
  <si>
    <t>Lot 96</t>
  </si>
  <si>
    <t>Lot 97</t>
  </si>
  <si>
    <t>Lot 98</t>
  </si>
  <si>
    <t>Lot 99</t>
  </si>
  <si>
    <t>Lot 100</t>
  </si>
  <si>
    <t>Lot 101</t>
  </si>
  <si>
    <t>Lot 102</t>
  </si>
  <si>
    <t>Lot 103</t>
  </si>
  <si>
    <t>Lot 104</t>
  </si>
  <si>
    <t>Lot 105</t>
  </si>
  <si>
    <t>Lot 106</t>
  </si>
  <si>
    <t>Lot 107</t>
  </si>
  <si>
    <t>Lot 108</t>
  </si>
  <si>
    <t>Lot 109</t>
  </si>
  <si>
    <t>Lot 110</t>
  </si>
  <si>
    <t>Lot 111</t>
  </si>
  <si>
    <t>Lot 112</t>
  </si>
  <si>
    <t>Lot 113</t>
  </si>
  <si>
    <t>Lot 114</t>
  </si>
  <si>
    <t>Lot 115</t>
  </si>
  <si>
    <t>Lot 116</t>
  </si>
  <si>
    <t>Lot 117</t>
  </si>
  <si>
    <t>Lot 118</t>
  </si>
  <si>
    <t>Lot 119</t>
  </si>
  <si>
    <t>Lot 120</t>
  </si>
  <si>
    <t>Lot 121</t>
  </si>
  <si>
    <t>Lot 122</t>
  </si>
  <si>
    <t>Lot 123</t>
  </si>
  <si>
    <t>Lot 124</t>
  </si>
  <si>
    <t>Lot 125</t>
  </si>
  <si>
    <t>Lot 126</t>
  </si>
  <si>
    <t>Lot 127</t>
  </si>
  <si>
    <t>Lot 128</t>
  </si>
  <si>
    <t>Lot 129</t>
  </si>
  <si>
    <t>Lot 130</t>
  </si>
  <si>
    <t>Lot 131</t>
  </si>
  <si>
    <t>Lot 132</t>
  </si>
  <si>
    <t>Lot 133</t>
  </si>
  <si>
    <t>Lot 134</t>
  </si>
  <si>
    <t>Lot 135</t>
  </si>
  <si>
    <t>Lot 136</t>
  </si>
  <si>
    <t>Lot 137</t>
  </si>
  <si>
    <t>Lot 138</t>
  </si>
  <si>
    <t>Lot 139</t>
  </si>
  <si>
    <t>Lot 140</t>
  </si>
  <si>
    <t>Lot 141</t>
  </si>
  <si>
    <t>Lot 142</t>
  </si>
  <si>
    <t>Lot 143</t>
  </si>
  <si>
    <t>Lot 144</t>
  </si>
  <si>
    <t>Lot 145</t>
  </si>
  <si>
    <t>Lot 146</t>
  </si>
  <si>
    <t>Lot 147</t>
  </si>
  <si>
    <t>Lot 148</t>
  </si>
  <si>
    <t>Lot 149</t>
  </si>
  <si>
    <t>Lot 150</t>
  </si>
  <si>
    <t>W 992</t>
  </si>
  <si>
    <t>Willandra 447</t>
  </si>
  <si>
    <t>Mull Elliot</t>
  </si>
  <si>
    <t>NC 160160</t>
  </si>
  <si>
    <t>NC 190061</t>
  </si>
  <si>
    <t>OC Titan 008</t>
  </si>
  <si>
    <t>Glen 8.68</t>
  </si>
  <si>
    <t>NC 9.023</t>
  </si>
  <si>
    <t>NC 8.05</t>
  </si>
  <si>
    <t>OC Hussey</t>
  </si>
  <si>
    <t>NC 9.02</t>
  </si>
  <si>
    <t>NC 170152</t>
  </si>
  <si>
    <t>Franklin</t>
  </si>
  <si>
    <t>NC 8.34</t>
  </si>
  <si>
    <t>NC 6.01</t>
  </si>
  <si>
    <t>NC 6.00</t>
  </si>
  <si>
    <t>RC Imperial</t>
  </si>
  <si>
    <t>NC 190069</t>
  </si>
  <si>
    <t>Moorundie 056</t>
  </si>
  <si>
    <t>GP Rifle</t>
  </si>
  <si>
    <t>NC 180186</t>
  </si>
  <si>
    <t>NC 4.01</t>
  </si>
  <si>
    <t>Horn no.</t>
  </si>
  <si>
    <t>Tag no</t>
  </si>
  <si>
    <t>Micron</t>
  </si>
  <si>
    <t>SD</t>
  </si>
  <si>
    <t>CV</t>
  </si>
  <si>
    <t>CF</t>
  </si>
  <si>
    <t>EMD</t>
  </si>
  <si>
    <t>Fat</t>
  </si>
  <si>
    <t>Weight</t>
  </si>
  <si>
    <t>Sire</t>
  </si>
  <si>
    <t>Wool weight</t>
  </si>
  <si>
    <t>Lot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</si>
</sst>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0599-0B1C-4ED0-8B9B-069C29B78AFE}">
  <dimension ref="A2:O153"/>
  <sheetViews>
    <sheetView tabSelected="1" zoomScale="137" zoomScaleNormal="130" workbookViewId="0">
      <selection activeCell="L2" sqref="L2"/>
    </sheetView>
  </sheetViews>
  <sheetFormatPr defaultRowHeight="15" x14ac:dyDescent="0.25"/>
  <cols>
    <col min="12" max="12" width="13.140625" customWidth="1"/>
  </cols>
  <sheetData>
    <row r="2" spans="1:15" x14ac:dyDescent="0.25">
      <c r="A2" t="s">
        <v>191</v>
      </c>
      <c r="B2" t="s">
        <v>180</v>
      </c>
      <c r="C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4" spans="1:15" x14ac:dyDescent="0.25">
      <c r="A4" t="s">
        <v>8</v>
      </c>
      <c r="C4">
        <v>210204</v>
      </c>
      <c r="E4">
        <v>19.2</v>
      </c>
      <c r="F4">
        <v>2.8</v>
      </c>
      <c r="G4">
        <v>14.6</v>
      </c>
      <c r="H4">
        <v>99.7</v>
      </c>
      <c r="I4">
        <v>45.1</v>
      </c>
      <c r="J4">
        <v>5.3</v>
      </c>
      <c r="K4">
        <v>128</v>
      </c>
      <c r="L4" s="3" t="s">
        <v>159</v>
      </c>
      <c r="M4">
        <f>4.513*1.5</f>
        <v>6.7694999999999999</v>
      </c>
      <c r="O4" t="str">
        <f>"Tag No "&amp;C4</f>
        <v>Tag No 210204</v>
      </c>
    </row>
    <row r="5" spans="1:15" x14ac:dyDescent="0.25">
      <c r="A5" t="s">
        <v>9</v>
      </c>
      <c r="B5" s="2"/>
      <c r="C5">
        <v>210224</v>
      </c>
      <c r="E5">
        <v>19.399999999999999</v>
      </c>
      <c r="F5">
        <v>2.9</v>
      </c>
      <c r="G5">
        <v>14.9</v>
      </c>
      <c r="H5">
        <v>99.8</v>
      </c>
      <c r="I5">
        <v>42.1</v>
      </c>
      <c r="J5">
        <v>4.8</v>
      </c>
      <c r="K5">
        <v>98</v>
      </c>
      <c r="L5" s="3" t="s">
        <v>160</v>
      </c>
      <c r="M5">
        <f>4.187*1.5</f>
        <v>6.2805</v>
      </c>
      <c r="O5" t="str">
        <f t="shared" ref="O5:O68" si="0">"Tag No "&amp;C5</f>
        <v>Tag No 210224</v>
      </c>
    </row>
    <row r="6" spans="1:15" x14ac:dyDescent="0.25">
      <c r="A6" t="s">
        <v>10</v>
      </c>
      <c r="B6" s="2"/>
      <c r="C6">
        <v>210302</v>
      </c>
      <c r="E6">
        <v>19.600000000000001</v>
      </c>
      <c r="F6">
        <v>2.9</v>
      </c>
      <c r="G6">
        <v>14.8</v>
      </c>
      <c r="H6">
        <v>99.8</v>
      </c>
      <c r="I6">
        <v>40.5</v>
      </c>
      <c r="J6">
        <v>5.4</v>
      </c>
      <c r="K6">
        <v>104</v>
      </c>
      <c r="L6" s="3" t="s">
        <v>161</v>
      </c>
      <c r="M6">
        <f>4.261*1.5</f>
        <v>6.3915000000000006</v>
      </c>
      <c r="O6" t="str">
        <f t="shared" si="0"/>
        <v>Tag No 210302</v>
      </c>
    </row>
    <row r="7" spans="1:15" x14ac:dyDescent="0.25">
      <c r="A7" t="s">
        <v>11</v>
      </c>
      <c r="B7" s="2"/>
      <c r="C7">
        <v>210261</v>
      </c>
      <c r="E7">
        <v>18.8</v>
      </c>
      <c r="F7">
        <v>2.2000000000000002</v>
      </c>
      <c r="G7">
        <v>11.7</v>
      </c>
      <c r="H7">
        <v>100</v>
      </c>
      <c r="I7">
        <v>39</v>
      </c>
      <c r="J7">
        <v>5.0999999999999996</v>
      </c>
      <c r="K7">
        <v>96</v>
      </c>
      <c r="L7" s="3" t="s">
        <v>162</v>
      </c>
      <c r="M7">
        <f>4.668*1.5</f>
        <v>7.0020000000000007</v>
      </c>
      <c r="O7" t="str">
        <f t="shared" si="0"/>
        <v>Tag No 210261</v>
      </c>
    </row>
    <row r="8" spans="1:15" x14ac:dyDescent="0.25">
      <c r="A8" t="s">
        <v>12</v>
      </c>
      <c r="B8" s="2"/>
      <c r="C8">
        <v>210000</v>
      </c>
      <c r="E8">
        <v>17.8</v>
      </c>
      <c r="F8">
        <v>2.6</v>
      </c>
      <c r="G8">
        <v>14.6</v>
      </c>
      <c r="H8">
        <v>99</v>
      </c>
      <c r="I8">
        <v>41.5</v>
      </c>
      <c r="J8">
        <v>4.5999999999999996</v>
      </c>
      <c r="K8">
        <v>97</v>
      </c>
      <c r="L8" s="3" t="s">
        <v>163</v>
      </c>
      <c r="M8">
        <f>4.338*1.5</f>
        <v>6.5069999999999997</v>
      </c>
      <c r="O8" t="str">
        <f t="shared" si="0"/>
        <v>Tag No 210000</v>
      </c>
    </row>
    <row r="9" spans="1:15" x14ac:dyDescent="0.25">
      <c r="A9" t="s">
        <v>13</v>
      </c>
      <c r="B9" s="2"/>
      <c r="C9">
        <v>210023</v>
      </c>
      <c r="E9">
        <v>20.2</v>
      </c>
      <c r="F9">
        <v>3.1</v>
      </c>
      <c r="G9">
        <v>15.5</v>
      </c>
      <c r="H9">
        <v>99.2</v>
      </c>
      <c r="I9">
        <v>42.5</v>
      </c>
      <c r="J9">
        <v>5.0999999999999996</v>
      </c>
      <c r="K9">
        <v>111</v>
      </c>
      <c r="L9" s="3" t="s">
        <v>174</v>
      </c>
      <c r="M9">
        <f>4.42*1.5</f>
        <v>6.63</v>
      </c>
      <c r="O9" t="str">
        <f t="shared" si="0"/>
        <v>Tag No 210023</v>
      </c>
    </row>
    <row r="10" spans="1:15" x14ac:dyDescent="0.25">
      <c r="A10" t="s">
        <v>14</v>
      </c>
      <c r="B10" s="2"/>
      <c r="C10">
        <v>210222</v>
      </c>
      <c r="E10">
        <v>20.399999999999999</v>
      </c>
      <c r="F10">
        <v>3.2</v>
      </c>
      <c r="G10">
        <v>15.7</v>
      </c>
      <c r="H10">
        <v>99.1</v>
      </c>
      <c r="I10">
        <v>42</v>
      </c>
      <c r="J10">
        <v>6.6</v>
      </c>
      <c r="K10">
        <v>108</v>
      </c>
      <c r="L10" s="3" t="s">
        <v>160</v>
      </c>
      <c r="M10">
        <f>4.041*1.5</f>
        <v>6.0615000000000006</v>
      </c>
      <c r="O10" t="str">
        <f t="shared" si="0"/>
        <v>Tag No 210222</v>
      </c>
    </row>
    <row r="11" spans="1:15" x14ac:dyDescent="0.25">
      <c r="A11" t="s">
        <v>15</v>
      </c>
      <c r="B11" s="2"/>
      <c r="C11">
        <v>210543</v>
      </c>
      <c r="E11">
        <v>18.5</v>
      </c>
      <c r="F11">
        <v>2.4</v>
      </c>
      <c r="G11">
        <v>13.2</v>
      </c>
      <c r="H11">
        <v>99.9</v>
      </c>
      <c r="I11">
        <v>42.2</v>
      </c>
      <c r="J11">
        <v>5</v>
      </c>
      <c r="K11">
        <v>106</v>
      </c>
      <c r="L11" s="3" t="s">
        <v>0</v>
      </c>
      <c r="M11">
        <f>4.143*1.5</f>
        <v>6.2144999999999992</v>
      </c>
      <c r="O11" t="str">
        <f t="shared" si="0"/>
        <v>Tag No 210543</v>
      </c>
    </row>
    <row r="12" spans="1:15" x14ac:dyDescent="0.25">
      <c r="A12" t="s">
        <v>16</v>
      </c>
      <c r="B12" s="2"/>
      <c r="C12">
        <v>211212</v>
      </c>
      <c r="E12">
        <v>19.5</v>
      </c>
      <c r="F12">
        <v>2.9</v>
      </c>
      <c r="G12">
        <v>14.7</v>
      </c>
      <c r="H12">
        <v>99.7</v>
      </c>
      <c r="I12">
        <v>39.700000000000003</v>
      </c>
      <c r="J12">
        <v>6.8</v>
      </c>
      <c r="K12">
        <v>98</v>
      </c>
      <c r="L12" s="3" t="s">
        <v>1</v>
      </c>
      <c r="M12">
        <f>4.078*1.5</f>
        <v>6.1170000000000009</v>
      </c>
      <c r="O12" t="str">
        <f t="shared" si="0"/>
        <v>Tag No 211212</v>
      </c>
    </row>
    <row r="13" spans="1:15" x14ac:dyDescent="0.25">
      <c r="A13" t="s">
        <v>17</v>
      </c>
      <c r="B13" s="2">
        <v>1.1000000000000001</v>
      </c>
      <c r="C13">
        <v>210020</v>
      </c>
      <c r="E13">
        <v>19.8</v>
      </c>
      <c r="F13">
        <v>3.4</v>
      </c>
      <c r="G13">
        <v>17.7</v>
      </c>
      <c r="H13">
        <v>99.5</v>
      </c>
      <c r="I13">
        <v>44.1</v>
      </c>
      <c r="J13">
        <v>6.5</v>
      </c>
      <c r="K13">
        <v>111</v>
      </c>
      <c r="L13" s="3" t="s">
        <v>164</v>
      </c>
      <c r="M13">
        <f>4.021*1.5</f>
        <v>6.0314999999999994</v>
      </c>
      <c r="O13" t="str">
        <f t="shared" si="0"/>
        <v>Tag No 210020</v>
      </c>
    </row>
    <row r="14" spans="1:15" x14ac:dyDescent="0.25">
      <c r="A14" t="s">
        <v>18</v>
      </c>
      <c r="B14" s="2">
        <v>1.2</v>
      </c>
      <c r="C14">
        <v>210564</v>
      </c>
      <c r="E14">
        <v>20.9</v>
      </c>
      <c r="F14">
        <v>3</v>
      </c>
      <c r="G14">
        <v>14.4</v>
      </c>
      <c r="H14">
        <v>99.5</v>
      </c>
      <c r="I14">
        <v>42.7</v>
      </c>
      <c r="J14">
        <v>5.8</v>
      </c>
      <c r="K14">
        <v>101</v>
      </c>
      <c r="L14" s="3" t="s">
        <v>165</v>
      </c>
      <c r="M14">
        <f>4.106*1.5</f>
        <v>6.1589999999999998</v>
      </c>
      <c r="O14" t="str">
        <f t="shared" si="0"/>
        <v>Tag No 210564</v>
      </c>
    </row>
    <row r="15" spans="1:15" x14ac:dyDescent="0.25">
      <c r="A15" t="s">
        <v>19</v>
      </c>
      <c r="B15" s="2">
        <v>1.3</v>
      </c>
      <c r="C15">
        <v>210130</v>
      </c>
      <c r="E15">
        <v>20.399999999999999</v>
      </c>
      <c r="F15">
        <v>2.8</v>
      </c>
      <c r="G15">
        <v>13.7</v>
      </c>
      <c r="H15">
        <v>99.7</v>
      </c>
      <c r="I15">
        <v>41</v>
      </c>
      <c r="J15">
        <v>6</v>
      </c>
      <c r="K15">
        <v>96</v>
      </c>
      <c r="L15" s="3" t="s">
        <v>2</v>
      </c>
      <c r="M15">
        <f>4.177*1.5</f>
        <v>6.2654999999999994</v>
      </c>
      <c r="O15" t="str">
        <f t="shared" si="0"/>
        <v>Tag No 210130</v>
      </c>
    </row>
    <row r="16" spans="1:15" x14ac:dyDescent="0.25">
      <c r="A16" t="s">
        <v>20</v>
      </c>
      <c r="B16" s="2">
        <v>1.4</v>
      </c>
      <c r="C16">
        <v>210643</v>
      </c>
      <c r="E16">
        <v>20.5</v>
      </c>
      <c r="F16">
        <v>2.7</v>
      </c>
      <c r="G16">
        <v>13.2</v>
      </c>
      <c r="H16">
        <v>99.7</v>
      </c>
      <c r="I16">
        <v>40.4</v>
      </c>
      <c r="J16">
        <v>5.6</v>
      </c>
      <c r="K16">
        <v>98</v>
      </c>
      <c r="L16" s="3" t="s">
        <v>166</v>
      </c>
      <c r="M16">
        <f>3.967*1.5</f>
        <v>5.9504999999999999</v>
      </c>
      <c r="O16" t="str">
        <f t="shared" si="0"/>
        <v>Tag No 210643</v>
      </c>
    </row>
    <row r="17" spans="1:15" x14ac:dyDescent="0.25">
      <c r="A17" t="s">
        <v>21</v>
      </c>
      <c r="B17" s="2">
        <v>1.5</v>
      </c>
      <c r="C17">
        <v>210925</v>
      </c>
      <c r="E17">
        <v>21</v>
      </c>
      <c r="F17">
        <v>3.4</v>
      </c>
      <c r="G17">
        <v>16.2</v>
      </c>
      <c r="H17">
        <v>99.3</v>
      </c>
      <c r="I17">
        <v>42.2</v>
      </c>
      <c r="J17">
        <v>4.9000000000000004</v>
      </c>
      <c r="K17">
        <v>101</v>
      </c>
      <c r="L17" s="3" t="s">
        <v>167</v>
      </c>
      <c r="M17">
        <f>3.466*1.5</f>
        <v>5.1989999999999998</v>
      </c>
      <c r="O17" t="str">
        <f t="shared" si="0"/>
        <v>Tag No 210925</v>
      </c>
    </row>
    <row r="18" spans="1:15" x14ac:dyDescent="0.25">
      <c r="A18" t="s">
        <v>22</v>
      </c>
      <c r="B18" s="2">
        <v>1.6</v>
      </c>
      <c r="C18">
        <v>210121</v>
      </c>
      <c r="E18">
        <v>18.600000000000001</v>
      </c>
      <c r="F18">
        <v>3.3</v>
      </c>
      <c r="G18">
        <v>17.8</v>
      </c>
      <c r="H18">
        <v>99.5</v>
      </c>
      <c r="I18">
        <v>42.9</v>
      </c>
      <c r="J18">
        <v>5.5</v>
      </c>
      <c r="K18">
        <v>105</v>
      </c>
      <c r="L18" s="3" t="s">
        <v>2</v>
      </c>
      <c r="M18">
        <f>3.934*1.5</f>
        <v>5.9009999999999998</v>
      </c>
      <c r="O18" t="str">
        <f t="shared" si="0"/>
        <v>Tag No 210121</v>
      </c>
    </row>
    <row r="19" spans="1:15" x14ac:dyDescent="0.25">
      <c r="A19" t="s">
        <v>23</v>
      </c>
      <c r="B19" s="2">
        <v>1.7</v>
      </c>
      <c r="C19">
        <v>210700</v>
      </c>
      <c r="E19">
        <v>19</v>
      </c>
      <c r="F19">
        <v>2.7</v>
      </c>
      <c r="G19">
        <v>14.4</v>
      </c>
      <c r="H19">
        <v>99.9</v>
      </c>
      <c r="I19">
        <v>41.2</v>
      </c>
      <c r="J19">
        <v>4.7</v>
      </c>
      <c r="K19">
        <v>106</v>
      </c>
      <c r="L19" s="3" t="s">
        <v>168</v>
      </c>
      <c r="M19">
        <f>3.674*1.5</f>
        <v>5.5110000000000001</v>
      </c>
      <c r="O19" t="str">
        <f t="shared" si="0"/>
        <v>Tag No 210700</v>
      </c>
    </row>
    <row r="20" spans="1:15" x14ac:dyDescent="0.25">
      <c r="A20" t="s">
        <v>24</v>
      </c>
      <c r="B20" s="2"/>
      <c r="C20">
        <v>210233</v>
      </c>
      <c r="E20">
        <v>20.6</v>
      </c>
      <c r="F20">
        <v>2.9</v>
      </c>
      <c r="G20">
        <v>14.1</v>
      </c>
      <c r="H20">
        <v>99.5</v>
      </c>
      <c r="I20">
        <v>39.200000000000003</v>
      </c>
      <c r="J20">
        <v>4.2</v>
      </c>
      <c r="K20">
        <v>100</v>
      </c>
      <c r="L20" s="3" t="s">
        <v>160</v>
      </c>
      <c r="M20">
        <f>4.441*1.5</f>
        <v>6.6615000000000002</v>
      </c>
      <c r="O20" t="str">
        <f t="shared" si="0"/>
        <v>Tag No 210233</v>
      </c>
    </row>
    <row r="21" spans="1:15" x14ac:dyDescent="0.25">
      <c r="A21" t="s">
        <v>25</v>
      </c>
      <c r="B21" s="2"/>
      <c r="C21">
        <v>210962</v>
      </c>
      <c r="E21">
        <v>19</v>
      </c>
      <c r="F21">
        <v>2.5</v>
      </c>
      <c r="G21">
        <v>13.2</v>
      </c>
      <c r="H21">
        <v>99.6</v>
      </c>
      <c r="I21">
        <v>39.700000000000003</v>
      </c>
      <c r="J21">
        <v>5.3</v>
      </c>
      <c r="K21">
        <v>91</v>
      </c>
      <c r="L21" s="3" t="s">
        <v>169</v>
      </c>
      <c r="M21">
        <f>3.536*1.5</f>
        <v>5.3040000000000003</v>
      </c>
      <c r="O21" t="str">
        <f t="shared" si="0"/>
        <v>Tag No 210962</v>
      </c>
    </row>
    <row r="22" spans="1:15" x14ac:dyDescent="0.25">
      <c r="A22" t="s">
        <v>26</v>
      </c>
      <c r="B22" s="2"/>
      <c r="C22">
        <v>210435</v>
      </c>
      <c r="E22">
        <v>18.600000000000001</v>
      </c>
      <c r="F22">
        <v>3</v>
      </c>
      <c r="G22">
        <v>15.9</v>
      </c>
      <c r="H22">
        <v>99.7</v>
      </c>
      <c r="I22">
        <v>39.5</v>
      </c>
      <c r="J22">
        <v>4.4000000000000004</v>
      </c>
      <c r="K22">
        <v>88</v>
      </c>
      <c r="L22" s="3" t="s">
        <v>3</v>
      </c>
      <c r="M22">
        <f>3.667*1.5</f>
        <v>5.5004999999999997</v>
      </c>
      <c r="O22" t="str">
        <f t="shared" si="0"/>
        <v>Tag No 210435</v>
      </c>
    </row>
    <row r="23" spans="1:15" x14ac:dyDescent="0.25">
      <c r="A23" t="s">
        <v>27</v>
      </c>
      <c r="B23" s="2"/>
      <c r="C23">
        <v>210411</v>
      </c>
      <c r="E23">
        <v>20</v>
      </c>
      <c r="F23">
        <v>3.3</v>
      </c>
      <c r="G23">
        <v>16.5</v>
      </c>
      <c r="H23">
        <v>99.2</v>
      </c>
      <c r="I23">
        <v>38.700000000000003</v>
      </c>
      <c r="J23">
        <v>4.0999999999999996</v>
      </c>
      <c r="K23">
        <v>95</v>
      </c>
      <c r="L23" s="3" t="s">
        <v>3</v>
      </c>
      <c r="M23">
        <f>3.448*1.5</f>
        <v>5.1719999999999997</v>
      </c>
      <c r="O23" t="str">
        <f t="shared" si="0"/>
        <v>Tag No 210411</v>
      </c>
    </row>
    <row r="24" spans="1:15" x14ac:dyDescent="0.25">
      <c r="A24" t="s">
        <v>28</v>
      </c>
      <c r="B24" s="2"/>
      <c r="C24">
        <v>211036</v>
      </c>
      <c r="E24">
        <v>19</v>
      </c>
      <c r="F24">
        <v>3.1</v>
      </c>
      <c r="G24">
        <v>16.100000000000001</v>
      </c>
      <c r="H24">
        <v>99.7</v>
      </c>
      <c r="I24">
        <v>39.5</v>
      </c>
      <c r="J24">
        <v>4.4000000000000004</v>
      </c>
      <c r="K24">
        <v>91</v>
      </c>
      <c r="L24" s="3" t="s">
        <v>4</v>
      </c>
      <c r="M24">
        <f>3.52*1.5</f>
        <v>5.28</v>
      </c>
      <c r="O24" t="str">
        <f t="shared" si="0"/>
        <v>Tag No 211036</v>
      </c>
    </row>
    <row r="25" spans="1:15" x14ac:dyDescent="0.25">
      <c r="A25" t="s">
        <v>29</v>
      </c>
      <c r="B25" s="2"/>
      <c r="C25">
        <v>210335</v>
      </c>
      <c r="E25">
        <v>20</v>
      </c>
      <c r="F25">
        <v>3</v>
      </c>
      <c r="G25">
        <v>14.8</v>
      </c>
      <c r="H25">
        <v>99.7</v>
      </c>
      <c r="I25">
        <v>40.4</v>
      </c>
      <c r="J25">
        <v>3.8</v>
      </c>
      <c r="K25">
        <v>88</v>
      </c>
      <c r="L25" s="3" t="s">
        <v>161</v>
      </c>
      <c r="M25">
        <f>4.463*1.5</f>
        <v>6.6944999999999997</v>
      </c>
      <c r="O25" t="str">
        <f t="shared" si="0"/>
        <v>Tag No 210335</v>
      </c>
    </row>
    <row r="26" spans="1:15" x14ac:dyDescent="0.25">
      <c r="A26" t="s">
        <v>30</v>
      </c>
      <c r="B26" s="2"/>
      <c r="C26">
        <v>210027</v>
      </c>
      <c r="E26">
        <v>21</v>
      </c>
      <c r="F26">
        <v>2.9</v>
      </c>
      <c r="G26">
        <v>13.7</v>
      </c>
      <c r="H26">
        <v>99.2</v>
      </c>
      <c r="I26">
        <v>39.299999999999997</v>
      </c>
      <c r="J26">
        <v>5.6</v>
      </c>
      <c r="K26">
        <v>91</v>
      </c>
      <c r="L26" s="3" t="s">
        <v>174</v>
      </c>
      <c r="M26">
        <f>3.831*1.5</f>
        <v>5.7465000000000002</v>
      </c>
      <c r="O26" t="str">
        <f t="shared" si="0"/>
        <v>Tag No 210027</v>
      </c>
    </row>
    <row r="27" spans="1:15" x14ac:dyDescent="0.25">
      <c r="A27" t="s">
        <v>31</v>
      </c>
      <c r="B27" s="2"/>
      <c r="C27">
        <v>210053</v>
      </c>
      <c r="E27">
        <v>20.6</v>
      </c>
      <c r="F27">
        <v>3.4</v>
      </c>
      <c r="G27">
        <v>16.399999999999999</v>
      </c>
      <c r="H27">
        <v>99.3</v>
      </c>
      <c r="I27">
        <v>38.299999999999997</v>
      </c>
      <c r="J27">
        <v>5</v>
      </c>
      <c r="K27">
        <v>96</v>
      </c>
      <c r="L27" s="3" t="s">
        <v>174</v>
      </c>
      <c r="M27">
        <f>3.624*1.5</f>
        <v>5.4359999999999999</v>
      </c>
      <c r="O27" t="str">
        <f t="shared" si="0"/>
        <v>Tag No 210053</v>
      </c>
    </row>
    <row r="28" spans="1:15" x14ac:dyDescent="0.25">
      <c r="A28" t="s">
        <v>32</v>
      </c>
      <c r="B28" s="2"/>
      <c r="C28">
        <v>210504</v>
      </c>
      <c r="E28">
        <v>19.8</v>
      </c>
      <c r="F28">
        <v>3.6</v>
      </c>
      <c r="G28">
        <v>18</v>
      </c>
      <c r="H28">
        <v>98.6</v>
      </c>
      <c r="I28">
        <v>39.4</v>
      </c>
      <c r="J28">
        <v>4</v>
      </c>
      <c r="K28">
        <v>87</v>
      </c>
      <c r="L28" s="3" t="s">
        <v>0</v>
      </c>
      <c r="M28">
        <f>3.642*1.5</f>
        <v>5.4630000000000001</v>
      </c>
      <c r="O28" t="str">
        <f t="shared" si="0"/>
        <v>Tag No 210504</v>
      </c>
    </row>
    <row r="29" spans="1:15" x14ac:dyDescent="0.25">
      <c r="A29" t="s">
        <v>33</v>
      </c>
      <c r="B29" s="2"/>
      <c r="C29">
        <v>210273</v>
      </c>
      <c r="E29">
        <v>18</v>
      </c>
      <c r="F29">
        <v>2.9</v>
      </c>
      <c r="G29">
        <v>16.399999999999999</v>
      </c>
      <c r="H29">
        <v>99.9</v>
      </c>
      <c r="I29">
        <v>42.3</v>
      </c>
      <c r="J29">
        <v>4.9000000000000004</v>
      </c>
      <c r="K29">
        <v>103</v>
      </c>
      <c r="L29" s="3" t="s">
        <v>162</v>
      </c>
      <c r="M29">
        <f>3.742*1.5</f>
        <v>5.6129999999999995</v>
      </c>
      <c r="O29" t="str">
        <f t="shared" si="0"/>
        <v>Tag No 210273</v>
      </c>
    </row>
    <row r="30" spans="1:15" x14ac:dyDescent="0.25">
      <c r="A30" t="s">
        <v>34</v>
      </c>
      <c r="B30" s="2"/>
      <c r="C30">
        <v>210043</v>
      </c>
      <c r="E30">
        <v>17.3</v>
      </c>
      <c r="F30">
        <v>2.9</v>
      </c>
      <c r="G30">
        <v>17</v>
      </c>
      <c r="H30">
        <v>100</v>
      </c>
      <c r="I30">
        <v>38.5</v>
      </c>
      <c r="J30">
        <v>4.0999999999999996</v>
      </c>
      <c r="K30">
        <v>93</v>
      </c>
      <c r="L30" s="3" t="s">
        <v>174</v>
      </c>
      <c r="M30">
        <f>3.951*1.5</f>
        <v>5.9264999999999999</v>
      </c>
      <c r="O30" t="str">
        <f t="shared" si="0"/>
        <v>Tag No 210043</v>
      </c>
    </row>
    <row r="31" spans="1:15" x14ac:dyDescent="0.25">
      <c r="A31" t="s">
        <v>35</v>
      </c>
      <c r="B31" s="2"/>
      <c r="C31">
        <v>210070</v>
      </c>
      <c r="E31">
        <v>20.9</v>
      </c>
      <c r="F31">
        <v>3.7</v>
      </c>
      <c r="G31">
        <v>17.899999999999999</v>
      </c>
      <c r="H31">
        <v>98.9</v>
      </c>
      <c r="I31">
        <v>40</v>
      </c>
      <c r="J31">
        <v>5.0999999999999996</v>
      </c>
      <c r="K31">
        <v>95</v>
      </c>
      <c r="L31" s="3" t="s">
        <v>174</v>
      </c>
      <c r="M31">
        <f>3.974*1.5</f>
        <v>5.9610000000000003</v>
      </c>
      <c r="O31" t="str">
        <f t="shared" si="0"/>
        <v>Tag No 210070</v>
      </c>
    </row>
    <row r="32" spans="1:15" x14ac:dyDescent="0.25">
      <c r="A32" t="s">
        <v>36</v>
      </c>
      <c r="B32" s="2"/>
      <c r="C32">
        <v>210970</v>
      </c>
      <c r="E32">
        <v>20.3</v>
      </c>
      <c r="F32">
        <v>3.2</v>
      </c>
      <c r="G32">
        <v>16</v>
      </c>
      <c r="H32">
        <v>99.3</v>
      </c>
      <c r="I32">
        <v>40</v>
      </c>
      <c r="J32">
        <v>3.6</v>
      </c>
      <c r="K32">
        <v>98</v>
      </c>
      <c r="L32" s="3" t="s">
        <v>169</v>
      </c>
      <c r="M32">
        <f>4.72*1.5</f>
        <v>7.08</v>
      </c>
      <c r="O32" t="str">
        <f t="shared" si="0"/>
        <v>Tag No 210970</v>
      </c>
    </row>
    <row r="33" spans="1:15" x14ac:dyDescent="0.25">
      <c r="A33" t="s">
        <v>37</v>
      </c>
      <c r="B33" s="2"/>
      <c r="C33">
        <v>210424</v>
      </c>
      <c r="E33">
        <v>17.399999999999999</v>
      </c>
      <c r="F33">
        <v>2.7</v>
      </c>
      <c r="G33">
        <v>15.4</v>
      </c>
      <c r="H33">
        <v>100</v>
      </c>
      <c r="I33">
        <v>38.5</v>
      </c>
      <c r="J33">
        <v>4</v>
      </c>
      <c r="K33">
        <v>85</v>
      </c>
      <c r="L33" s="3" t="s">
        <v>3</v>
      </c>
      <c r="M33">
        <f>4.337*1.5</f>
        <v>6.5054999999999996</v>
      </c>
      <c r="O33" t="str">
        <f t="shared" si="0"/>
        <v>Tag No 210424</v>
      </c>
    </row>
    <row r="34" spans="1:15" x14ac:dyDescent="0.25">
      <c r="A34" t="s">
        <v>38</v>
      </c>
      <c r="B34" s="2"/>
      <c r="C34">
        <v>210227</v>
      </c>
      <c r="E34">
        <v>21.3</v>
      </c>
      <c r="F34">
        <v>3.3</v>
      </c>
      <c r="G34">
        <v>15.6</v>
      </c>
      <c r="H34">
        <v>98.8</v>
      </c>
      <c r="I34">
        <v>39.5</v>
      </c>
      <c r="J34">
        <v>3.5</v>
      </c>
      <c r="K34">
        <v>91</v>
      </c>
      <c r="L34" s="3" t="s">
        <v>160</v>
      </c>
      <c r="M34">
        <f>4.314*1.5</f>
        <v>6.4710000000000001</v>
      </c>
      <c r="O34" t="str">
        <f t="shared" si="0"/>
        <v>Tag No 210227</v>
      </c>
    </row>
    <row r="35" spans="1:15" x14ac:dyDescent="0.25">
      <c r="A35" t="s">
        <v>39</v>
      </c>
      <c r="B35" s="2"/>
      <c r="C35">
        <v>211005</v>
      </c>
      <c r="E35">
        <v>19.600000000000001</v>
      </c>
      <c r="F35">
        <v>3.3</v>
      </c>
      <c r="G35">
        <v>16.7</v>
      </c>
      <c r="H35">
        <v>99.9</v>
      </c>
      <c r="I35">
        <v>40.1</v>
      </c>
      <c r="J35">
        <v>4</v>
      </c>
      <c r="K35">
        <v>97</v>
      </c>
      <c r="L35" s="3" t="s">
        <v>4</v>
      </c>
      <c r="M35">
        <f>3.353*1.5</f>
        <v>5.0295000000000005</v>
      </c>
      <c r="O35" t="str">
        <f t="shared" si="0"/>
        <v>Tag No 211005</v>
      </c>
    </row>
    <row r="36" spans="1:15" x14ac:dyDescent="0.25">
      <c r="A36" t="s">
        <v>40</v>
      </c>
      <c r="B36" s="2">
        <v>1.8</v>
      </c>
      <c r="C36">
        <v>211362</v>
      </c>
      <c r="E36">
        <v>21.1</v>
      </c>
      <c r="F36">
        <v>3.1</v>
      </c>
      <c r="G36">
        <v>14.4</v>
      </c>
      <c r="H36">
        <v>99.7</v>
      </c>
      <c r="I36">
        <v>41.5</v>
      </c>
      <c r="J36">
        <v>5.5</v>
      </c>
      <c r="K36">
        <v>113</v>
      </c>
      <c r="L36" s="3" t="s">
        <v>170</v>
      </c>
      <c r="M36">
        <f>3.49*1.5</f>
        <v>5.2350000000000003</v>
      </c>
      <c r="O36" t="str">
        <f t="shared" si="0"/>
        <v>Tag No 211362</v>
      </c>
    </row>
    <row r="37" spans="1:15" x14ac:dyDescent="0.25">
      <c r="A37" t="s">
        <v>41</v>
      </c>
      <c r="B37" s="2">
        <v>1.9</v>
      </c>
      <c r="C37">
        <v>210792</v>
      </c>
      <c r="E37">
        <v>21.5</v>
      </c>
      <c r="F37">
        <v>3.2</v>
      </c>
      <c r="G37">
        <v>14.8</v>
      </c>
      <c r="H37">
        <v>98.6</v>
      </c>
      <c r="I37">
        <v>38</v>
      </c>
      <c r="J37">
        <v>6</v>
      </c>
      <c r="K37">
        <v>105</v>
      </c>
      <c r="L37" s="3" t="s">
        <v>171</v>
      </c>
      <c r="M37">
        <f>4.681*1.5</f>
        <v>7.0214999999999996</v>
      </c>
      <c r="O37" t="str">
        <f t="shared" si="0"/>
        <v>Tag No 210792</v>
      </c>
    </row>
    <row r="38" spans="1:15" x14ac:dyDescent="0.25">
      <c r="A38" t="s">
        <v>42</v>
      </c>
      <c r="B38" s="1">
        <v>1.1000000000000001</v>
      </c>
      <c r="C38">
        <v>210840</v>
      </c>
      <c r="E38">
        <v>20.100000000000001</v>
      </c>
      <c r="F38">
        <v>3.2</v>
      </c>
      <c r="G38">
        <v>15.9</v>
      </c>
      <c r="H38">
        <v>99.5</v>
      </c>
      <c r="I38">
        <v>41.4</v>
      </c>
      <c r="J38">
        <v>4.3</v>
      </c>
      <c r="K38">
        <v>105</v>
      </c>
      <c r="L38" s="3" t="s">
        <v>7</v>
      </c>
      <c r="M38">
        <f>3.827*1.5</f>
        <v>5.7404999999999999</v>
      </c>
      <c r="O38" t="str">
        <f t="shared" si="0"/>
        <v>Tag No 210840</v>
      </c>
    </row>
    <row r="39" spans="1:15" x14ac:dyDescent="0.25">
      <c r="A39" t="s">
        <v>43</v>
      </c>
      <c r="B39" s="1">
        <v>1.1100000000000001</v>
      </c>
      <c r="C39">
        <v>210901</v>
      </c>
      <c r="E39">
        <v>18.7</v>
      </c>
      <c r="F39">
        <v>2.8</v>
      </c>
      <c r="G39">
        <v>14.8</v>
      </c>
      <c r="H39">
        <v>99.7</v>
      </c>
      <c r="I39">
        <v>39</v>
      </c>
      <c r="J39">
        <v>3.9</v>
      </c>
      <c r="K39">
        <v>103</v>
      </c>
      <c r="L39" s="3" t="s">
        <v>167</v>
      </c>
      <c r="M39">
        <f>4.553*1.5</f>
        <v>6.8294999999999995</v>
      </c>
      <c r="O39" t="str">
        <f t="shared" si="0"/>
        <v>Tag No 210901</v>
      </c>
    </row>
    <row r="40" spans="1:15" x14ac:dyDescent="0.25">
      <c r="A40" t="s">
        <v>44</v>
      </c>
      <c r="B40" s="1">
        <v>1.1200000000000001</v>
      </c>
      <c r="C40">
        <v>210137</v>
      </c>
      <c r="E40">
        <v>20.6</v>
      </c>
      <c r="F40">
        <v>3.2</v>
      </c>
      <c r="G40">
        <v>15.6</v>
      </c>
      <c r="H40">
        <v>99.5</v>
      </c>
      <c r="I40">
        <v>39.4</v>
      </c>
      <c r="J40">
        <v>3.7</v>
      </c>
      <c r="K40">
        <v>98</v>
      </c>
      <c r="L40" s="3" t="s">
        <v>2</v>
      </c>
      <c r="M40">
        <f>3.73*1.5</f>
        <v>5.5949999999999998</v>
      </c>
      <c r="O40" t="str">
        <f t="shared" si="0"/>
        <v>Tag No 210137</v>
      </c>
    </row>
    <row r="41" spans="1:15" x14ac:dyDescent="0.25">
      <c r="A41" t="s">
        <v>45</v>
      </c>
      <c r="B41" s="1">
        <v>1.1299999999999999</v>
      </c>
      <c r="C41">
        <v>211372</v>
      </c>
      <c r="E41">
        <v>20.9</v>
      </c>
      <c r="F41">
        <v>3.4</v>
      </c>
      <c r="G41">
        <v>16.3</v>
      </c>
      <c r="H41">
        <v>98.9</v>
      </c>
      <c r="I41">
        <v>40</v>
      </c>
      <c r="J41">
        <v>5</v>
      </c>
      <c r="K41">
        <v>91</v>
      </c>
      <c r="L41" s="3" t="s">
        <v>170</v>
      </c>
      <c r="M41">
        <f>3.956*1.5</f>
        <v>5.9340000000000002</v>
      </c>
      <c r="O41" t="str">
        <f t="shared" si="0"/>
        <v>Tag No 211372</v>
      </c>
    </row>
    <row r="42" spans="1:15" x14ac:dyDescent="0.25">
      <c r="A42" t="s">
        <v>46</v>
      </c>
      <c r="B42" s="1">
        <v>1.1399999999999999</v>
      </c>
      <c r="C42">
        <v>210126</v>
      </c>
      <c r="E42">
        <v>21.8</v>
      </c>
      <c r="F42">
        <v>3</v>
      </c>
      <c r="G42">
        <v>13.8</v>
      </c>
      <c r="H42">
        <v>99.3</v>
      </c>
      <c r="I42">
        <v>38.9</v>
      </c>
      <c r="J42">
        <v>4.0999999999999996</v>
      </c>
      <c r="K42">
        <v>93</v>
      </c>
      <c r="L42" s="3" t="s">
        <v>2</v>
      </c>
      <c r="M42">
        <f>4.023*1.5</f>
        <v>6.0344999999999995</v>
      </c>
      <c r="O42" t="str">
        <f t="shared" si="0"/>
        <v>Tag No 210126</v>
      </c>
    </row>
    <row r="43" spans="1:15" x14ac:dyDescent="0.25">
      <c r="A43" t="s">
        <v>47</v>
      </c>
      <c r="B43" s="1">
        <v>1.1499999999999999</v>
      </c>
      <c r="C43">
        <v>210558</v>
      </c>
      <c r="E43">
        <v>19.8</v>
      </c>
      <c r="F43">
        <v>3</v>
      </c>
      <c r="G43">
        <v>15.3</v>
      </c>
      <c r="H43">
        <v>99.6</v>
      </c>
      <c r="I43">
        <v>41.9</v>
      </c>
      <c r="J43">
        <v>5</v>
      </c>
      <c r="K43">
        <v>96</v>
      </c>
      <c r="L43" s="3" t="s">
        <v>165</v>
      </c>
      <c r="M43">
        <f>4.115*1.5</f>
        <v>6.1725000000000003</v>
      </c>
      <c r="O43" t="str">
        <f t="shared" si="0"/>
        <v>Tag No 210558</v>
      </c>
    </row>
    <row r="44" spans="1:15" x14ac:dyDescent="0.25">
      <c r="A44" t="s">
        <v>48</v>
      </c>
      <c r="B44" s="1">
        <v>1.1599999999999999</v>
      </c>
      <c r="C44">
        <v>210846</v>
      </c>
      <c r="E44">
        <v>19.600000000000001</v>
      </c>
      <c r="F44">
        <v>3.2</v>
      </c>
      <c r="G44">
        <v>16.399999999999999</v>
      </c>
      <c r="H44">
        <v>99.3</v>
      </c>
      <c r="I44">
        <v>39</v>
      </c>
      <c r="J44">
        <v>4.5999999999999996</v>
      </c>
      <c r="K44">
        <v>102</v>
      </c>
      <c r="L44" s="3" t="s">
        <v>172</v>
      </c>
      <c r="M44">
        <f>3.577*1.5</f>
        <v>5.3654999999999999</v>
      </c>
      <c r="O44" t="str">
        <f t="shared" si="0"/>
        <v>Tag No 210846</v>
      </c>
    </row>
    <row r="45" spans="1:15" x14ac:dyDescent="0.25">
      <c r="A45" t="s">
        <v>49</v>
      </c>
      <c r="B45" s="1">
        <v>1.17</v>
      </c>
      <c r="C45">
        <v>210894</v>
      </c>
      <c r="E45">
        <v>19.600000000000001</v>
      </c>
      <c r="F45">
        <v>2.8</v>
      </c>
      <c r="G45">
        <v>14.4</v>
      </c>
      <c r="H45">
        <v>99.7</v>
      </c>
      <c r="I45">
        <v>39</v>
      </c>
      <c r="J45">
        <v>5.0999999999999996</v>
      </c>
      <c r="K45">
        <v>90</v>
      </c>
      <c r="L45" s="3" t="s">
        <v>172</v>
      </c>
      <c r="M45">
        <f>4.048*1.5</f>
        <v>6.0720000000000001</v>
      </c>
      <c r="O45" t="str">
        <f t="shared" si="0"/>
        <v>Tag No 210894</v>
      </c>
    </row>
    <row r="46" spans="1:15" x14ac:dyDescent="0.25">
      <c r="A46" t="s">
        <v>50</v>
      </c>
      <c r="B46" s="1">
        <v>1.18</v>
      </c>
      <c r="C46">
        <v>210939</v>
      </c>
      <c r="E46">
        <v>20.6</v>
      </c>
      <c r="F46">
        <v>3.5</v>
      </c>
      <c r="G46">
        <v>17.100000000000001</v>
      </c>
      <c r="H46">
        <v>99.4</v>
      </c>
      <c r="I46">
        <v>42.6</v>
      </c>
      <c r="J46">
        <v>4.2</v>
      </c>
      <c r="K46">
        <v>102</v>
      </c>
      <c r="L46" s="3" t="s">
        <v>167</v>
      </c>
      <c r="M46">
        <f>3.931*1.5</f>
        <v>5.8964999999999996</v>
      </c>
      <c r="O46" t="str">
        <f t="shared" si="0"/>
        <v>Tag No 210939</v>
      </c>
    </row>
    <row r="47" spans="1:15" x14ac:dyDescent="0.25">
      <c r="A47" t="s">
        <v>51</v>
      </c>
      <c r="B47" s="1">
        <v>1.19</v>
      </c>
      <c r="C47">
        <v>210633</v>
      </c>
      <c r="E47">
        <v>21.3</v>
      </c>
      <c r="F47">
        <v>3.6</v>
      </c>
      <c r="G47">
        <v>16.7</v>
      </c>
      <c r="H47">
        <v>98.6</v>
      </c>
      <c r="I47">
        <v>38.5</v>
      </c>
      <c r="J47">
        <v>4.2</v>
      </c>
      <c r="K47">
        <v>94</v>
      </c>
      <c r="L47" s="3" t="s">
        <v>166</v>
      </c>
      <c r="M47">
        <f>4.395*1.5</f>
        <v>6.5924999999999994</v>
      </c>
      <c r="O47" t="str">
        <f t="shared" si="0"/>
        <v>Tag No 210633</v>
      </c>
    </row>
    <row r="48" spans="1:15" x14ac:dyDescent="0.25">
      <c r="A48" t="s">
        <v>52</v>
      </c>
      <c r="B48" s="1">
        <v>1.2</v>
      </c>
      <c r="C48">
        <v>210240</v>
      </c>
      <c r="E48">
        <v>21.3</v>
      </c>
      <c r="F48">
        <v>2.9</v>
      </c>
      <c r="G48">
        <v>13.8</v>
      </c>
      <c r="H48">
        <v>99.5</v>
      </c>
      <c r="I48">
        <v>40.9</v>
      </c>
      <c r="J48">
        <v>4.0999999999999996</v>
      </c>
      <c r="K48">
        <v>100</v>
      </c>
      <c r="L48" s="3" t="s">
        <v>173</v>
      </c>
      <c r="M48">
        <v>6.4589999999999996</v>
      </c>
      <c r="O48" t="str">
        <f t="shared" si="0"/>
        <v>Tag No 210240</v>
      </c>
    </row>
    <row r="49" spans="1:15" x14ac:dyDescent="0.25">
      <c r="A49" t="s">
        <v>53</v>
      </c>
      <c r="B49" s="1">
        <v>1.21</v>
      </c>
      <c r="C49">
        <v>210134</v>
      </c>
      <c r="E49">
        <v>20.6</v>
      </c>
      <c r="F49">
        <v>3.2</v>
      </c>
      <c r="G49">
        <v>15.4</v>
      </c>
      <c r="H49">
        <v>99.1</v>
      </c>
      <c r="I49">
        <v>40.5</v>
      </c>
      <c r="J49">
        <v>3.6</v>
      </c>
      <c r="K49">
        <v>107</v>
      </c>
      <c r="L49" s="3" t="s">
        <v>2</v>
      </c>
      <c r="M49">
        <f>3.575*1.5</f>
        <v>5.3625000000000007</v>
      </c>
      <c r="O49" t="str">
        <f t="shared" si="0"/>
        <v>Tag No 210134</v>
      </c>
    </row>
    <row r="50" spans="1:15" x14ac:dyDescent="0.25">
      <c r="A50" t="s">
        <v>54</v>
      </c>
      <c r="B50" s="1">
        <v>1.22</v>
      </c>
      <c r="C50">
        <v>210861</v>
      </c>
      <c r="E50">
        <v>19.3</v>
      </c>
      <c r="F50">
        <v>3.2</v>
      </c>
      <c r="G50">
        <v>16.5</v>
      </c>
      <c r="H50">
        <v>99.5</v>
      </c>
      <c r="I50">
        <v>38</v>
      </c>
      <c r="J50">
        <v>3.8</v>
      </c>
      <c r="K50">
        <v>94</v>
      </c>
      <c r="L50" s="3" t="s">
        <v>172</v>
      </c>
      <c r="M50">
        <f>3.901*1.5</f>
        <v>5.8514999999999997</v>
      </c>
      <c r="O50" t="str">
        <f t="shared" si="0"/>
        <v>Tag No 210861</v>
      </c>
    </row>
    <row r="51" spans="1:15" x14ac:dyDescent="0.25">
      <c r="A51" t="s">
        <v>55</v>
      </c>
      <c r="B51" s="1">
        <v>1.23</v>
      </c>
      <c r="C51">
        <v>210714</v>
      </c>
      <c r="E51">
        <v>17.5</v>
      </c>
      <c r="F51">
        <v>2.7</v>
      </c>
      <c r="G51">
        <v>15.5</v>
      </c>
      <c r="H51">
        <v>100</v>
      </c>
      <c r="I51">
        <v>40.700000000000003</v>
      </c>
      <c r="J51">
        <v>4.5999999999999996</v>
      </c>
      <c r="K51">
        <v>102</v>
      </c>
      <c r="L51" s="3" t="s">
        <v>168</v>
      </c>
      <c r="M51">
        <f>3.278*1.5</f>
        <v>4.9169999999999998</v>
      </c>
      <c r="O51" t="str">
        <f t="shared" si="0"/>
        <v>Tag No 210714</v>
      </c>
    </row>
    <row r="52" spans="1:15" x14ac:dyDescent="0.25">
      <c r="A52" t="s">
        <v>56</v>
      </c>
      <c r="B52" s="1"/>
      <c r="C52">
        <v>210068</v>
      </c>
      <c r="E52">
        <v>19.899999999999999</v>
      </c>
      <c r="F52">
        <v>3.2</v>
      </c>
      <c r="G52">
        <v>16.3</v>
      </c>
      <c r="H52">
        <v>98.8</v>
      </c>
      <c r="I52">
        <v>38.1</v>
      </c>
      <c r="J52">
        <v>4.8</v>
      </c>
      <c r="K52">
        <v>86</v>
      </c>
      <c r="L52" s="3" t="s">
        <v>174</v>
      </c>
      <c r="M52">
        <f>3.357*1.5</f>
        <v>5.0355000000000008</v>
      </c>
      <c r="O52" t="str">
        <f t="shared" si="0"/>
        <v>Tag No 210068</v>
      </c>
    </row>
    <row r="53" spans="1:15" x14ac:dyDescent="0.25">
      <c r="A53" t="s">
        <v>57</v>
      </c>
      <c r="B53" s="1"/>
      <c r="C53">
        <v>210006</v>
      </c>
      <c r="E53">
        <v>19.5</v>
      </c>
      <c r="F53">
        <v>2.8</v>
      </c>
      <c r="G53">
        <v>14.3</v>
      </c>
      <c r="H53">
        <v>99.8</v>
      </c>
      <c r="I53">
        <v>40.4</v>
      </c>
      <c r="J53">
        <v>4.2</v>
      </c>
      <c r="K53">
        <v>94</v>
      </c>
      <c r="L53" s="3" t="s">
        <v>175</v>
      </c>
      <c r="M53">
        <f>4.01*1.5</f>
        <v>6.0149999999999997</v>
      </c>
      <c r="O53" t="str">
        <f t="shared" si="0"/>
        <v>Tag No 210006</v>
      </c>
    </row>
    <row r="54" spans="1:15" x14ac:dyDescent="0.25">
      <c r="A54" t="s">
        <v>58</v>
      </c>
      <c r="B54" s="1"/>
      <c r="C54">
        <v>210670</v>
      </c>
      <c r="E54">
        <v>19.5</v>
      </c>
      <c r="F54">
        <v>2.8</v>
      </c>
      <c r="G54">
        <v>14.4</v>
      </c>
      <c r="H54">
        <v>99.7</v>
      </c>
      <c r="I54">
        <v>38.9</v>
      </c>
      <c r="J54">
        <v>4.0999999999999996</v>
      </c>
      <c r="K54">
        <v>86</v>
      </c>
      <c r="L54" s="3" t="s">
        <v>5</v>
      </c>
      <c r="M54">
        <f>3.294*1.5</f>
        <v>4.9409999999999998</v>
      </c>
      <c r="O54" t="str">
        <f t="shared" si="0"/>
        <v>Tag No 210670</v>
      </c>
    </row>
    <row r="55" spans="1:15" x14ac:dyDescent="0.25">
      <c r="A55" t="s">
        <v>59</v>
      </c>
      <c r="B55" s="1"/>
      <c r="C55">
        <v>210425</v>
      </c>
      <c r="E55">
        <v>19.3</v>
      </c>
      <c r="F55">
        <v>2.8</v>
      </c>
      <c r="G55">
        <v>14.6</v>
      </c>
      <c r="H55">
        <v>100</v>
      </c>
      <c r="I55">
        <v>39.200000000000003</v>
      </c>
      <c r="J55">
        <v>5.3</v>
      </c>
      <c r="K55">
        <v>87</v>
      </c>
      <c r="L55" s="3" t="s">
        <v>3</v>
      </c>
      <c r="M55">
        <f>4.386*1.5</f>
        <v>6.5790000000000006</v>
      </c>
      <c r="O55" t="str">
        <f t="shared" si="0"/>
        <v>Tag No 210425</v>
      </c>
    </row>
    <row r="56" spans="1:15" x14ac:dyDescent="0.25">
      <c r="A56" t="s">
        <v>60</v>
      </c>
      <c r="B56" s="1"/>
      <c r="C56">
        <v>210374</v>
      </c>
      <c r="E56">
        <v>19.7</v>
      </c>
      <c r="F56">
        <v>3.1</v>
      </c>
      <c r="G56">
        <v>15.6</v>
      </c>
      <c r="H56">
        <v>99.2</v>
      </c>
      <c r="I56">
        <v>38.799999999999997</v>
      </c>
      <c r="J56">
        <v>3.6</v>
      </c>
      <c r="K56">
        <v>85</v>
      </c>
      <c r="L56" s="3" t="s">
        <v>5</v>
      </c>
      <c r="M56">
        <f>3.375*1.5</f>
        <v>5.0625</v>
      </c>
      <c r="O56" t="str">
        <f t="shared" si="0"/>
        <v>Tag No 210374</v>
      </c>
    </row>
    <row r="57" spans="1:15" x14ac:dyDescent="0.25">
      <c r="A57" t="s">
        <v>61</v>
      </c>
      <c r="B57" s="1"/>
      <c r="C57">
        <v>210040</v>
      </c>
      <c r="E57">
        <v>19.3</v>
      </c>
      <c r="F57">
        <v>3.4</v>
      </c>
      <c r="G57">
        <v>17.899999999999999</v>
      </c>
      <c r="H57">
        <v>99.5</v>
      </c>
      <c r="I57">
        <v>38.799999999999997</v>
      </c>
      <c r="J57">
        <v>4.5999999999999996</v>
      </c>
      <c r="K57">
        <v>86</v>
      </c>
      <c r="L57" s="3" t="s">
        <v>174</v>
      </c>
      <c r="M57">
        <f>2.818*1.5</f>
        <v>4.2270000000000003</v>
      </c>
      <c r="O57" t="str">
        <f t="shared" si="0"/>
        <v>Tag No 210040</v>
      </c>
    </row>
    <row r="58" spans="1:15" x14ac:dyDescent="0.25">
      <c r="A58" t="s">
        <v>62</v>
      </c>
      <c r="B58" s="1"/>
      <c r="C58">
        <v>201004</v>
      </c>
      <c r="E58">
        <v>19.8</v>
      </c>
      <c r="F58">
        <v>2.7</v>
      </c>
      <c r="G58">
        <v>13.8</v>
      </c>
      <c r="H58">
        <v>99.3</v>
      </c>
      <c r="I58">
        <v>39.1</v>
      </c>
      <c r="J58">
        <v>4.0999999999999996</v>
      </c>
      <c r="K58">
        <v>83</v>
      </c>
      <c r="L58" s="3" t="s">
        <v>4</v>
      </c>
      <c r="M58">
        <f>3.991*1.5</f>
        <v>5.9865000000000004</v>
      </c>
      <c r="O58" t="str">
        <f t="shared" si="0"/>
        <v>Tag No 201004</v>
      </c>
    </row>
    <row r="59" spans="1:15" x14ac:dyDescent="0.25">
      <c r="A59" t="s">
        <v>63</v>
      </c>
      <c r="B59" s="1"/>
      <c r="C59">
        <v>210119</v>
      </c>
      <c r="E59">
        <v>18.399999999999999</v>
      </c>
      <c r="F59">
        <v>3.1</v>
      </c>
      <c r="G59">
        <v>17.100000000000001</v>
      </c>
      <c r="H59">
        <v>99.8</v>
      </c>
      <c r="I59">
        <v>40.6</v>
      </c>
      <c r="J59">
        <v>4.3</v>
      </c>
      <c r="K59">
        <v>100</v>
      </c>
      <c r="L59" s="3" t="s">
        <v>176</v>
      </c>
      <c r="M59">
        <f>4.811*1.5</f>
        <v>7.2164999999999999</v>
      </c>
      <c r="O59" t="str">
        <f t="shared" si="0"/>
        <v>Tag No 210119</v>
      </c>
    </row>
    <row r="60" spans="1:15" x14ac:dyDescent="0.25">
      <c r="A60" t="s">
        <v>64</v>
      </c>
      <c r="B60" s="1"/>
      <c r="C60">
        <v>211012</v>
      </c>
      <c r="E60">
        <v>19</v>
      </c>
      <c r="F60">
        <v>2.7</v>
      </c>
      <c r="G60">
        <v>14.1</v>
      </c>
      <c r="H60">
        <v>99.8</v>
      </c>
      <c r="I60">
        <v>41.5</v>
      </c>
      <c r="J60">
        <v>4.5999999999999996</v>
      </c>
      <c r="K60">
        <v>96</v>
      </c>
      <c r="L60" s="3" t="s">
        <v>4</v>
      </c>
      <c r="M60">
        <f>4.761*1.5</f>
        <v>7.1415000000000006</v>
      </c>
      <c r="O60" t="str">
        <f t="shared" si="0"/>
        <v>Tag No 211012</v>
      </c>
    </row>
    <row r="61" spans="1:15" x14ac:dyDescent="0.25">
      <c r="A61" t="s">
        <v>65</v>
      </c>
      <c r="B61" s="1"/>
      <c r="C61">
        <v>210533</v>
      </c>
      <c r="E61">
        <v>20.3</v>
      </c>
      <c r="F61">
        <v>2.5</v>
      </c>
      <c r="G61">
        <v>12.3</v>
      </c>
      <c r="H61">
        <v>99.5</v>
      </c>
      <c r="I61">
        <v>38.6</v>
      </c>
      <c r="J61">
        <v>5.2</v>
      </c>
      <c r="K61">
        <v>83</v>
      </c>
      <c r="L61" s="3" t="s">
        <v>0</v>
      </c>
      <c r="M61">
        <f>3.314*1.5</f>
        <v>4.9710000000000001</v>
      </c>
      <c r="O61" t="str">
        <f t="shared" si="0"/>
        <v>Tag No 210533</v>
      </c>
    </row>
    <row r="62" spans="1:15" x14ac:dyDescent="0.25">
      <c r="A62" t="s">
        <v>66</v>
      </c>
      <c r="B62" s="1"/>
      <c r="C62">
        <v>210230</v>
      </c>
      <c r="E62">
        <v>20.100000000000001</v>
      </c>
      <c r="F62">
        <v>3</v>
      </c>
      <c r="G62">
        <v>15.1</v>
      </c>
      <c r="H62">
        <v>99.2</v>
      </c>
      <c r="I62">
        <v>39.200000000000003</v>
      </c>
      <c r="J62">
        <v>4.5</v>
      </c>
      <c r="K62">
        <v>91</v>
      </c>
      <c r="L62" s="3" t="s">
        <v>160</v>
      </c>
      <c r="M62">
        <f>3.742*1.5</f>
        <v>5.6129999999999995</v>
      </c>
      <c r="O62" t="str">
        <f t="shared" si="0"/>
        <v>Tag No 210230</v>
      </c>
    </row>
    <row r="63" spans="1:15" x14ac:dyDescent="0.25">
      <c r="A63" t="s">
        <v>67</v>
      </c>
      <c r="B63" s="1"/>
      <c r="C63">
        <v>211002</v>
      </c>
      <c r="E63">
        <v>20.9</v>
      </c>
      <c r="F63">
        <v>3.1</v>
      </c>
      <c r="G63">
        <v>14.7</v>
      </c>
      <c r="H63">
        <v>98.9</v>
      </c>
      <c r="I63">
        <v>39</v>
      </c>
      <c r="J63">
        <v>5</v>
      </c>
      <c r="K63">
        <v>91</v>
      </c>
      <c r="L63" s="3" t="s">
        <v>4</v>
      </c>
      <c r="M63">
        <f>4.292*1.5</f>
        <v>6.4379999999999997</v>
      </c>
      <c r="O63" t="str">
        <f t="shared" si="0"/>
        <v>Tag No 211002</v>
      </c>
    </row>
    <row r="64" spans="1:15" x14ac:dyDescent="0.25">
      <c r="A64" t="s">
        <v>68</v>
      </c>
      <c r="B64" s="1"/>
      <c r="C64">
        <v>210171</v>
      </c>
      <c r="E64">
        <v>17.899999999999999</v>
      </c>
      <c r="F64">
        <v>2.8</v>
      </c>
      <c r="G64">
        <v>15.9</v>
      </c>
      <c r="H64">
        <v>99.8</v>
      </c>
      <c r="I64">
        <v>39.700000000000003</v>
      </c>
      <c r="J64">
        <v>4.0999999999999996</v>
      </c>
      <c r="K64">
        <v>90</v>
      </c>
      <c r="L64" s="3" t="s">
        <v>177</v>
      </c>
      <c r="M64">
        <f>3.586*1.5</f>
        <v>5.3789999999999996</v>
      </c>
      <c r="O64" t="str">
        <f t="shared" si="0"/>
        <v>Tag No 210171</v>
      </c>
    </row>
    <row r="65" spans="1:15" x14ac:dyDescent="0.25">
      <c r="A65" t="s">
        <v>69</v>
      </c>
      <c r="B65" s="1"/>
      <c r="C65">
        <v>210445</v>
      </c>
      <c r="E65">
        <v>19.5</v>
      </c>
      <c r="F65">
        <v>2.8</v>
      </c>
      <c r="G65">
        <v>14.5</v>
      </c>
      <c r="H65">
        <v>99.7</v>
      </c>
      <c r="I65">
        <v>39.200000000000003</v>
      </c>
      <c r="J65">
        <v>3.5</v>
      </c>
      <c r="K65">
        <v>93</v>
      </c>
      <c r="L65" s="3" t="s">
        <v>178</v>
      </c>
      <c r="M65">
        <f>4.715*1.5</f>
        <v>7.0724999999999998</v>
      </c>
      <c r="O65" t="str">
        <f t="shared" si="0"/>
        <v>Tag No 210445</v>
      </c>
    </row>
    <row r="66" spans="1:15" x14ac:dyDescent="0.25">
      <c r="A66" t="s">
        <v>70</v>
      </c>
      <c r="B66" s="1"/>
      <c r="C66">
        <v>210410</v>
      </c>
      <c r="E66">
        <v>18.2</v>
      </c>
      <c r="F66">
        <v>3</v>
      </c>
      <c r="G66">
        <v>16.7</v>
      </c>
      <c r="H66">
        <v>99.8</v>
      </c>
      <c r="I66">
        <v>39.299999999999997</v>
      </c>
      <c r="J66">
        <v>4.8</v>
      </c>
      <c r="K66">
        <v>92</v>
      </c>
      <c r="L66" s="3" t="s">
        <v>3</v>
      </c>
      <c r="M66">
        <f>3.705*1.5</f>
        <v>5.5575000000000001</v>
      </c>
      <c r="O66" t="str">
        <f t="shared" si="0"/>
        <v>Tag No 210410</v>
      </c>
    </row>
    <row r="67" spans="1:15" x14ac:dyDescent="0.25">
      <c r="A67" t="s">
        <v>71</v>
      </c>
      <c r="B67" s="1"/>
      <c r="C67">
        <v>210449</v>
      </c>
      <c r="E67">
        <v>20.8</v>
      </c>
      <c r="F67">
        <v>3.1</v>
      </c>
      <c r="G67">
        <v>14.9</v>
      </c>
      <c r="H67">
        <v>99.2</v>
      </c>
      <c r="I67">
        <v>40</v>
      </c>
      <c r="J67">
        <v>3.9</v>
      </c>
      <c r="K67">
        <v>88</v>
      </c>
      <c r="L67" s="3" t="s">
        <v>178</v>
      </c>
      <c r="M67">
        <f>4.685*1.5</f>
        <v>7.0274999999999999</v>
      </c>
      <c r="O67" t="str">
        <f t="shared" si="0"/>
        <v>Tag No 210449</v>
      </c>
    </row>
    <row r="68" spans="1:15" x14ac:dyDescent="0.25">
      <c r="A68" t="s">
        <v>72</v>
      </c>
      <c r="B68" s="1">
        <v>1.24</v>
      </c>
      <c r="C68">
        <v>210648</v>
      </c>
      <c r="E68">
        <v>21.8</v>
      </c>
      <c r="F68">
        <v>3.2</v>
      </c>
      <c r="G68">
        <v>14.5</v>
      </c>
      <c r="H68">
        <v>99.2</v>
      </c>
      <c r="I68">
        <v>39.200000000000003</v>
      </c>
      <c r="J68">
        <v>4.3</v>
      </c>
      <c r="K68">
        <v>106</v>
      </c>
      <c r="L68" s="3" t="s">
        <v>166</v>
      </c>
      <c r="M68">
        <f>3.999*1.5</f>
        <v>5.9984999999999999</v>
      </c>
      <c r="O68" t="str">
        <f t="shared" si="0"/>
        <v>Tag No 210648</v>
      </c>
    </row>
    <row r="69" spans="1:15" x14ac:dyDescent="0.25">
      <c r="A69" t="s">
        <v>73</v>
      </c>
      <c r="B69" s="1">
        <v>1.25</v>
      </c>
      <c r="C69">
        <v>210199</v>
      </c>
      <c r="E69">
        <v>18.600000000000001</v>
      </c>
      <c r="F69">
        <v>2.9</v>
      </c>
      <c r="G69">
        <v>15.6</v>
      </c>
      <c r="H69">
        <v>99.6</v>
      </c>
      <c r="I69">
        <v>41.9</v>
      </c>
      <c r="J69">
        <v>5.0999999999999996</v>
      </c>
      <c r="K69">
        <v>108</v>
      </c>
      <c r="L69" s="3" t="s">
        <v>177</v>
      </c>
      <c r="M69">
        <f>4.311*1.5</f>
        <v>6.4664999999999999</v>
      </c>
      <c r="O69" t="str">
        <f t="shared" ref="O69:O132" si="1">"Tag No "&amp;C69</f>
        <v>Tag No 210199</v>
      </c>
    </row>
    <row r="70" spans="1:15" x14ac:dyDescent="0.25">
      <c r="A70" t="s">
        <v>74</v>
      </c>
      <c r="B70" s="1">
        <v>1.26</v>
      </c>
      <c r="C70">
        <v>210902</v>
      </c>
      <c r="E70">
        <v>19.3</v>
      </c>
      <c r="F70">
        <v>3.1</v>
      </c>
      <c r="G70">
        <v>16.2</v>
      </c>
      <c r="H70">
        <v>99.8</v>
      </c>
      <c r="I70">
        <v>38.6</v>
      </c>
      <c r="J70">
        <v>3.9</v>
      </c>
      <c r="K70">
        <v>88</v>
      </c>
      <c r="L70" s="3" t="s">
        <v>167</v>
      </c>
      <c r="M70">
        <f>3.659*1.5</f>
        <v>5.4885000000000002</v>
      </c>
      <c r="O70" t="str">
        <f t="shared" si="1"/>
        <v>Tag No 210902</v>
      </c>
    </row>
    <row r="71" spans="1:15" x14ac:dyDescent="0.25">
      <c r="A71" t="s">
        <v>75</v>
      </c>
      <c r="B71" s="1">
        <v>1.27</v>
      </c>
      <c r="C71">
        <v>211309</v>
      </c>
      <c r="E71">
        <v>19</v>
      </c>
      <c r="F71">
        <v>2.6</v>
      </c>
      <c r="G71">
        <v>14</v>
      </c>
      <c r="H71">
        <v>99.9</v>
      </c>
      <c r="I71">
        <v>39</v>
      </c>
      <c r="J71">
        <v>4.5999999999999996</v>
      </c>
      <c r="K71">
        <v>88</v>
      </c>
      <c r="L71" s="3" t="s">
        <v>170</v>
      </c>
      <c r="M71">
        <f>3.551*1.5</f>
        <v>5.3265000000000002</v>
      </c>
      <c r="O71" t="str">
        <f t="shared" si="1"/>
        <v>Tag No 211309</v>
      </c>
    </row>
    <row r="72" spans="1:15" x14ac:dyDescent="0.25">
      <c r="A72" t="s">
        <v>76</v>
      </c>
      <c r="B72" s="1">
        <v>1.28</v>
      </c>
      <c r="C72">
        <v>210562</v>
      </c>
      <c r="E72">
        <v>16.399999999999999</v>
      </c>
      <c r="F72">
        <v>3</v>
      </c>
      <c r="G72">
        <v>18.2</v>
      </c>
      <c r="H72">
        <v>100</v>
      </c>
      <c r="I72">
        <v>38</v>
      </c>
      <c r="J72">
        <v>4.8</v>
      </c>
      <c r="K72">
        <v>87</v>
      </c>
      <c r="L72" s="3" t="s">
        <v>165</v>
      </c>
      <c r="M72">
        <f>3.543*1.5</f>
        <v>5.3145000000000007</v>
      </c>
      <c r="O72" t="str">
        <f t="shared" si="1"/>
        <v>Tag No 210562</v>
      </c>
    </row>
    <row r="73" spans="1:15" x14ac:dyDescent="0.25">
      <c r="A73" t="s">
        <v>77</v>
      </c>
      <c r="B73" s="1">
        <v>1.29</v>
      </c>
      <c r="C73">
        <v>210568</v>
      </c>
      <c r="E73">
        <v>19.2</v>
      </c>
      <c r="F73">
        <v>3</v>
      </c>
      <c r="G73">
        <v>15.4</v>
      </c>
      <c r="H73">
        <v>99.7</v>
      </c>
      <c r="I73">
        <v>40.9</v>
      </c>
      <c r="J73">
        <v>4.0999999999999996</v>
      </c>
      <c r="K73">
        <v>100</v>
      </c>
      <c r="L73" s="3" t="s">
        <v>165</v>
      </c>
      <c r="M73">
        <f>4.333*1.5</f>
        <v>6.4995000000000003</v>
      </c>
      <c r="O73" t="str">
        <f t="shared" si="1"/>
        <v>Tag No 210568</v>
      </c>
    </row>
    <row r="74" spans="1:15" x14ac:dyDescent="0.25">
      <c r="A74" t="s">
        <v>78</v>
      </c>
      <c r="B74" s="1">
        <v>1.3</v>
      </c>
      <c r="C74">
        <v>211301</v>
      </c>
      <c r="E74">
        <v>20.2</v>
      </c>
      <c r="F74">
        <v>3.5</v>
      </c>
      <c r="G74">
        <v>17.100000000000001</v>
      </c>
      <c r="H74">
        <v>99.2</v>
      </c>
      <c r="I74">
        <v>41.6</v>
      </c>
      <c r="J74">
        <v>6.7</v>
      </c>
      <c r="K74">
        <v>102</v>
      </c>
      <c r="L74" s="3" t="s">
        <v>170</v>
      </c>
      <c r="M74">
        <f>3.994*1.5</f>
        <v>5.9910000000000005</v>
      </c>
      <c r="O74" t="str">
        <f t="shared" si="1"/>
        <v>Tag No 211301</v>
      </c>
    </row>
    <row r="75" spans="1:15" x14ac:dyDescent="0.25">
      <c r="A75" t="s">
        <v>79</v>
      </c>
      <c r="B75" s="1">
        <v>1.31</v>
      </c>
      <c r="C75">
        <v>210951</v>
      </c>
      <c r="E75">
        <v>18.5</v>
      </c>
      <c r="F75">
        <v>3.1</v>
      </c>
      <c r="G75">
        <v>17</v>
      </c>
      <c r="H75">
        <v>99.8</v>
      </c>
      <c r="I75">
        <v>40.299999999999997</v>
      </c>
      <c r="J75">
        <v>4</v>
      </c>
      <c r="K75">
        <v>112</v>
      </c>
      <c r="L75" s="3" t="s">
        <v>167</v>
      </c>
      <c r="M75">
        <f>4.346*1.5</f>
        <v>6.5190000000000001</v>
      </c>
      <c r="O75" t="str">
        <f t="shared" si="1"/>
        <v>Tag No 210951</v>
      </c>
    </row>
    <row r="76" spans="1:15" x14ac:dyDescent="0.25">
      <c r="A76" t="s">
        <v>80</v>
      </c>
      <c r="B76" s="1">
        <v>1.32</v>
      </c>
      <c r="C76">
        <v>210637</v>
      </c>
      <c r="E76">
        <v>21.5</v>
      </c>
      <c r="F76">
        <v>3.2</v>
      </c>
      <c r="G76">
        <v>14.8</v>
      </c>
      <c r="H76">
        <v>98.9</v>
      </c>
      <c r="I76">
        <v>41</v>
      </c>
      <c r="J76">
        <v>4.0999999999999996</v>
      </c>
      <c r="K76">
        <v>90</v>
      </c>
      <c r="L76" s="3" t="s">
        <v>166</v>
      </c>
      <c r="M76">
        <f>4.465*1.5</f>
        <v>6.6974999999999998</v>
      </c>
      <c r="O76" t="str">
        <f t="shared" si="1"/>
        <v>Tag No 210637</v>
      </c>
    </row>
    <row r="77" spans="1:15" x14ac:dyDescent="0.25">
      <c r="A77" t="s">
        <v>81</v>
      </c>
      <c r="B77" s="1">
        <v>1.33</v>
      </c>
      <c r="C77">
        <v>211360</v>
      </c>
      <c r="E77">
        <v>21.8</v>
      </c>
      <c r="F77">
        <v>4.2</v>
      </c>
      <c r="G77">
        <v>19.100000000000001</v>
      </c>
      <c r="H77">
        <v>98.5</v>
      </c>
      <c r="I77">
        <v>42</v>
      </c>
      <c r="J77">
        <v>5.4</v>
      </c>
      <c r="K77">
        <v>115</v>
      </c>
      <c r="L77" s="3" t="s">
        <v>170</v>
      </c>
      <c r="M77">
        <f>4.311*1.5</f>
        <v>6.4664999999999999</v>
      </c>
      <c r="O77" t="str">
        <f t="shared" si="1"/>
        <v>Tag No 211360</v>
      </c>
    </row>
    <row r="78" spans="1:15" x14ac:dyDescent="0.25">
      <c r="A78" t="s">
        <v>82</v>
      </c>
      <c r="B78" s="1">
        <v>1.34</v>
      </c>
      <c r="C78">
        <v>210772</v>
      </c>
      <c r="E78">
        <v>18.899999999999999</v>
      </c>
      <c r="F78">
        <v>3.1</v>
      </c>
      <c r="G78">
        <v>16.2</v>
      </c>
      <c r="H78">
        <v>99.7</v>
      </c>
      <c r="I78">
        <v>39.299999999999997</v>
      </c>
      <c r="J78">
        <v>5.2</v>
      </c>
      <c r="K78">
        <v>98</v>
      </c>
      <c r="L78" s="3" t="s">
        <v>171</v>
      </c>
      <c r="M78">
        <f>3.499*1.5</f>
        <v>5.2484999999999999</v>
      </c>
      <c r="O78" t="str">
        <f t="shared" si="1"/>
        <v>Tag No 210772</v>
      </c>
    </row>
    <row r="79" spans="1:15" x14ac:dyDescent="0.25">
      <c r="A79" t="s">
        <v>83</v>
      </c>
      <c r="B79" s="1">
        <v>1.35</v>
      </c>
      <c r="C79">
        <v>211371</v>
      </c>
      <c r="E79">
        <v>20.2</v>
      </c>
      <c r="F79">
        <v>3.2</v>
      </c>
      <c r="G79">
        <v>15.7</v>
      </c>
      <c r="H79">
        <v>99.1</v>
      </c>
      <c r="I79">
        <v>38</v>
      </c>
      <c r="J79">
        <v>4.4000000000000004</v>
      </c>
      <c r="K79">
        <v>85</v>
      </c>
      <c r="L79" s="3" t="s">
        <v>170</v>
      </c>
      <c r="M79">
        <f>3.26*1.5</f>
        <v>4.8899999999999997</v>
      </c>
      <c r="O79" t="str">
        <f t="shared" si="1"/>
        <v>Tag No 211371</v>
      </c>
    </row>
    <row r="80" spans="1:15" x14ac:dyDescent="0.25">
      <c r="A80" t="s">
        <v>84</v>
      </c>
      <c r="B80" s="1">
        <v>1.36</v>
      </c>
      <c r="C80">
        <v>210907</v>
      </c>
      <c r="E80">
        <v>20.399999999999999</v>
      </c>
      <c r="F80">
        <v>2.9</v>
      </c>
      <c r="G80">
        <v>14.1</v>
      </c>
      <c r="H80">
        <v>99.4</v>
      </c>
      <c r="I80">
        <v>40</v>
      </c>
      <c r="J80">
        <v>4.5999999999999996</v>
      </c>
      <c r="K80">
        <v>96</v>
      </c>
      <c r="L80" s="3" t="s">
        <v>167</v>
      </c>
      <c r="M80">
        <f>4.065*1.5</f>
        <v>6.0975000000000001</v>
      </c>
      <c r="O80" t="str">
        <f t="shared" si="1"/>
        <v>Tag No 210907</v>
      </c>
    </row>
    <row r="81" spans="1:15" x14ac:dyDescent="0.25">
      <c r="A81" t="s">
        <v>85</v>
      </c>
      <c r="B81" s="1">
        <v>1.37</v>
      </c>
      <c r="C81">
        <v>210786</v>
      </c>
      <c r="E81">
        <v>21.3</v>
      </c>
      <c r="F81">
        <v>3.4</v>
      </c>
      <c r="G81">
        <v>15.9</v>
      </c>
      <c r="H81">
        <v>99</v>
      </c>
      <c r="I81">
        <v>38.299999999999997</v>
      </c>
      <c r="J81">
        <v>3.9</v>
      </c>
      <c r="K81">
        <v>84</v>
      </c>
      <c r="L81" s="3" t="s">
        <v>171</v>
      </c>
      <c r="M81">
        <f>3.652*1.5</f>
        <v>5.4779999999999998</v>
      </c>
      <c r="O81" t="str">
        <f t="shared" si="1"/>
        <v>Tag No 210786</v>
      </c>
    </row>
    <row r="82" spans="1:15" x14ac:dyDescent="0.25">
      <c r="A82" t="s">
        <v>86</v>
      </c>
      <c r="B82" s="1">
        <v>1.38</v>
      </c>
      <c r="C82">
        <v>211335</v>
      </c>
      <c r="E82">
        <v>20.3</v>
      </c>
      <c r="F82">
        <v>2.8</v>
      </c>
      <c r="G82">
        <v>13.6</v>
      </c>
      <c r="H82">
        <v>99.6</v>
      </c>
      <c r="I82">
        <v>41</v>
      </c>
      <c r="J82">
        <v>4</v>
      </c>
      <c r="K82">
        <v>103</v>
      </c>
      <c r="L82" s="3" t="s">
        <v>170</v>
      </c>
      <c r="M82">
        <f>3.856*1.5</f>
        <v>5.7839999999999998</v>
      </c>
      <c r="O82" t="str">
        <f t="shared" si="1"/>
        <v>Tag No 211335</v>
      </c>
    </row>
    <row r="83" spans="1:15" x14ac:dyDescent="0.25">
      <c r="A83" t="s">
        <v>87</v>
      </c>
      <c r="B83" s="1">
        <v>1.39</v>
      </c>
      <c r="C83">
        <v>210793</v>
      </c>
      <c r="E83">
        <v>19.899999999999999</v>
      </c>
      <c r="F83">
        <v>3.2</v>
      </c>
      <c r="G83">
        <v>16.3</v>
      </c>
      <c r="H83">
        <v>100</v>
      </c>
      <c r="I83">
        <v>38.200000000000003</v>
      </c>
      <c r="J83">
        <v>4.4000000000000004</v>
      </c>
      <c r="K83">
        <v>102</v>
      </c>
      <c r="L83" s="3" t="s">
        <v>171</v>
      </c>
      <c r="M83">
        <f>3.993*1.5</f>
        <v>5.9894999999999996</v>
      </c>
      <c r="O83" t="str">
        <f t="shared" si="1"/>
        <v>Tag No 210793</v>
      </c>
    </row>
    <row r="84" spans="1:15" x14ac:dyDescent="0.25">
      <c r="A84" t="s">
        <v>88</v>
      </c>
      <c r="B84" s="1"/>
      <c r="C84">
        <v>200337</v>
      </c>
      <c r="E84">
        <v>19.100000000000001</v>
      </c>
      <c r="F84">
        <v>2.7</v>
      </c>
      <c r="G84">
        <v>14.1</v>
      </c>
      <c r="H84">
        <v>99.8</v>
      </c>
      <c r="I84">
        <v>41</v>
      </c>
      <c r="J84">
        <v>3.7</v>
      </c>
      <c r="K84">
        <v>99</v>
      </c>
      <c r="L84" s="3" t="s">
        <v>161</v>
      </c>
      <c r="M84">
        <v>7.03</v>
      </c>
      <c r="O84" t="str">
        <f t="shared" si="1"/>
        <v>Tag No 200337</v>
      </c>
    </row>
    <row r="85" spans="1:15" x14ac:dyDescent="0.25">
      <c r="A85" t="s">
        <v>89</v>
      </c>
      <c r="B85" s="1"/>
      <c r="C85">
        <v>210111</v>
      </c>
      <c r="E85">
        <v>18.2</v>
      </c>
      <c r="F85">
        <v>2.6</v>
      </c>
      <c r="G85">
        <v>14.1</v>
      </c>
      <c r="H85">
        <v>99.9</v>
      </c>
      <c r="I85">
        <v>39.299999999999997</v>
      </c>
      <c r="J85">
        <v>4.4000000000000004</v>
      </c>
      <c r="K85">
        <v>85</v>
      </c>
      <c r="L85" s="3" t="s">
        <v>176</v>
      </c>
      <c r="M85">
        <f>3.987*1.5</f>
        <v>5.9805000000000001</v>
      </c>
      <c r="O85" t="str">
        <f t="shared" si="1"/>
        <v>Tag No 210111</v>
      </c>
    </row>
    <row r="86" spans="1:15" x14ac:dyDescent="0.25">
      <c r="A86" t="s">
        <v>90</v>
      </c>
      <c r="B86" s="1"/>
      <c r="C86">
        <v>210215</v>
      </c>
      <c r="E86">
        <v>20</v>
      </c>
      <c r="F86">
        <v>3.3</v>
      </c>
      <c r="G86">
        <v>17.2</v>
      </c>
      <c r="H86">
        <v>99.3</v>
      </c>
      <c r="I86">
        <v>40</v>
      </c>
      <c r="J86">
        <v>4</v>
      </c>
      <c r="K86">
        <v>94</v>
      </c>
      <c r="L86" s="3" t="s">
        <v>159</v>
      </c>
      <c r="M86">
        <f>3.49*1.5</f>
        <v>5.2350000000000003</v>
      </c>
      <c r="O86" t="str">
        <f t="shared" si="1"/>
        <v>Tag No 210215</v>
      </c>
    </row>
    <row r="87" spans="1:15" x14ac:dyDescent="0.25">
      <c r="A87" t="s">
        <v>91</v>
      </c>
      <c r="B87" s="1"/>
      <c r="C87">
        <v>210232</v>
      </c>
      <c r="E87">
        <v>19.899999999999999</v>
      </c>
      <c r="F87">
        <v>2.9</v>
      </c>
      <c r="G87">
        <v>14.4</v>
      </c>
      <c r="H87">
        <v>99.4</v>
      </c>
      <c r="I87">
        <v>40.4</v>
      </c>
      <c r="J87">
        <v>3.9</v>
      </c>
      <c r="K87">
        <v>91</v>
      </c>
      <c r="L87" s="3" t="s">
        <v>160</v>
      </c>
      <c r="M87">
        <f>3.991*1.5</f>
        <v>5.9865000000000004</v>
      </c>
      <c r="O87" t="str">
        <f t="shared" si="1"/>
        <v>Tag No 210232</v>
      </c>
    </row>
    <row r="88" spans="1:15" x14ac:dyDescent="0.25">
      <c r="A88" t="s">
        <v>92</v>
      </c>
      <c r="B88" s="1"/>
      <c r="C88">
        <v>210282</v>
      </c>
      <c r="E88">
        <v>21.9</v>
      </c>
      <c r="F88">
        <v>3.1</v>
      </c>
      <c r="G88">
        <v>14</v>
      </c>
      <c r="H88">
        <v>98.9</v>
      </c>
      <c r="I88">
        <v>38.700000000000003</v>
      </c>
      <c r="J88">
        <v>5.8</v>
      </c>
      <c r="K88">
        <v>92</v>
      </c>
      <c r="L88" s="3" t="s">
        <v>162</v>
      </c>
      <c r="M88">
        <f>4.66*1.5</f>
        <v>6.99</v>
      </c>
      <c r="O88" t="str">
        <f t="shared" si="1"/>
        <v>Tag No 210282</v>
      </c>
    </row>
    <row r="89" spans="1:15" x14ac:dyDescent="0.25">
      <c r="A89" t="s">
        <v>93</v>
      </c>
      <c r="B89" s="1"/>
      <c r="C89">
        <v>210307</v>
      </c>
      <c r="E89">
        <v>21.2</v>
      </c>
      <c r="F89">
        <v>3.2</v>
      </c>
      <c r="G89">
        <v>15</v>
      </c>
      <c r="H89">
        <v>99.2</v>
      </c>
      <c r="I89">
        <v>40.200000000000003</v>
      </c>
      <c r="J89">
        <v>4.5</v>
      </c>
      <c r="K89">
        <v>102</v>
      </c>
      <c r="L89" s="3" t="s">
        <v>161</v>
      </c>
      <c r="M89">
        <f>4.502*1.5</f>
        <v>6.7530000000000001</v>
      </c>
      <c r="O89" t="str">
        <f t="shared" si="1"/>
        <v>Tag No 210307</v>
      </c>
    </row>
    <row r="90" spans="1:15" x14ac:dyDescent="0.25">
      <c r="A90" t="s">
        <v>94</v>
      </c>
      <c r="B90" s="1"/>
      <c r="C90">
        <v>210394</v>
      </c>
      <c r="E90">
        <v>20.6</v>
      </c>
      <c r="F90">
        <v>2.9</v>
      </c>
      <c r="G90">
        <v>13.9</v>
      </c>
      <c r="H90">
        <v>99.9</v>
      </c>
      <c r="I90">
        <v>38</v>
      </c>
      <c r="J90">
        <v>4.5999999999999996</v>
      </c>
      <c r="K90">
        <v>88</v>
      </c>
      <c r="L90" s="3" t="s">
        <v>5</v>
      </c>
      <c r="M90">
        <f>3.607*1.5</f>
        <v>5.4105000000000008</v>
      </c>
      <c r="O90" t="str">
        <f t="shared" si="1"/>
        <v>Tag No 210394</v>
      </c>
    </row>
    <row r="91" spans="1:15" x14ac:dyDescent="0.25">
      <c r="A91" t="s">
        <v>95</v>
      </c>
      <c r="B91" s="1"/>
      <c r="C91">
        <v>210409</v>
      </c>
      <c r="E91">
        <v>18.2</v>
      </c>
      <c r="F91">
        <v>3</v>
      </c>
      <c r="G91">
        <v>16.3</v>
      </c>
      <c r="H91">
        <v>99.7</v>
      </c>
      <c r="I91">
        <v>38</v>
      </c>
      <c r="J91">
        <v>5.6</v>
      </c>
      <c r="K91">
        <v>88</v>
      </c>
      <c r="L91" s="3" t="s">
        <v>3</v>
      </c>
      <c r="M91">
        <f>3.569*1.5</f>
        <v>5.3535000000000004</v>
      </c>
      <c r="O91" t="str">
        <f t="shared" si="1"/>
        <v>Tag No 210409</v>
      </c>
    </row>
    <row r="92" spans="1:15" x14ac:dyDescent="0.25">
      <c r="A92" t="s">
        <v>96</v>
      </c>
      <c r="B92" s="1"/>
      <c r="C92">
        <v>210544</v>
      </c>
      <c r="E92">
        <v>19.7</v>
      </c>
      <c r="F92">
        <v>2.8</v>
      </c>
      <c r="G92">
        <v>14.4</v>
      </c>
      <c r="H92">
        <v>99.7</v>
      </c>
      <c r="I92">
        <v>39.4</v>
      </c>
      <c r="J92">
        <v>4</v>
      </c>
      <c r="K92">
        <v>93</v>
      </c>
      <c r="L92" s="3" t="s">
        <v>0</v>
      </c>
      <c r="M92">
        <f>3.645*1.5</f>
        <v>5.4675000000000002</v>
      </c>
      <c r="O92" t="str">
        <f t="shared" si="1"/>
        <v>Tag No 210544</v>
      </c>
    </row>
    <row r="93" spans="1:15" x14ac:dyDescent="0.25">
      <c r="A93" t="s">
        <v>97</v>
      </c>
      <c r="B93" s="1"/>
      <c r="C93">
        <v>211009</v>
      </c>
      <c r="E93">
        <v>20.7</v>
      </c>
      <c r="F93">
        <v>2.7</v>
      </c>
      <c r="G93">
        <v>13.2</v>
      </c>
      <c r="H93">
        <v>99.6</v>
      </c>
      <c r="I93">
        <v>39.700000000000003</v>
      </c>
      <c r="J93">
        <v>4.3</v>
      </c>
      <c r="K93">
        <v>90</v>
      </c>
      <c r="L93" s="3" t="s">
        <v>4</v>
      </c>
      <c r="M93">
        <f>2.946*1.5</f>
        <v>4.4190000000000005</v>
      </c>
      <c r="O93" t="str">
        <f t="shared" si="1"/>
        <v>Tag No 211009</v>
      </c>
    </row>
    <row r="94" spans="1:15" x14ac:dyDescent="0.25">
      <c r="A94" t="s">
        <v>98</v>
      </c>
      <c r="B94" s="1">
        <v>1.4</v>
      </c>
      <c r="C94">
        <v>210730</v>
      </c>
      <c r="E94">
        <v>18.600000000000001</v>
      </c>
      <c r="F94">
        <v>2.6</v>
      </c>
      <c r="G94">
        <v>14.3</v>
      </c>
      <c r="H94">
        <v>99.6</v>
      </c>
      <c r="I94">
        <v>38.5</v>
      </c>
      <c r="J94">
        <v>4.7</v>
      </c>
      <c r="K94">
        <v>88</v>
      </c>
      <c r="L94" s="3" t="s">
        <v>168</v>
      </c>
      <c r="M94">
        <f>3.967*1.5</f>
        <v>5.9504999999999999</v>
      </c>
      <c r="O94" t="str">
        <f t="shared" si="1"/>
        <v>Tag No 210730</v>
      </c>
    </row>
    <row r="95" spans="1:15" x14ac:dyDescent="0.25">
      <c r="A95" t="s">
        <v>99</v>
      </c>
      <c r="B95" s="1">
        <v>1.41</v>
      </c>
      <c r="C95">
        <v>210018</v>
      </c>
      <c r="E95">
        <v>21.4</v>
      </c>
      <c r="F95">
        <v>3.9</v>
      </c>
      <c r="G95">
        <v>18.899999999999999</v>
      </c>
      <c r="H95">
        <v>98.2</v>
      </c>
      <c r="I95">
        <v>38.200000000000003</v>
      </c>
      <c r="J95">
        <v>3.6</v>
      </c>
      <c r="K95">
        <v>81</v>
      </c>
      <c r="L95" s="3" t="s">
        <v>164</v>
      </c>
      <c r="M95">
        <f>3.788*1.5</f>
        <v>5.6819999999999995</v>
      </c>
      <c r="O95" t="str">
        <f t="shared" si="1"/>
        <v>Tag No 210018</v>
      </c>
    </row>
    <row r="96" spans="1:15" x14ac:dyDescent="0.25">
      <c r="A96" t="s">
        <v>100</v>
      </c>
      <c r="B96" s="1">
        <v>1.42</v>
      </c>
      <c r="C96">
        <v>210794</v>
      </c>
      <c r="E96">
        <v>21.3</v>
      </c>
      <c r="F96">
        <v>3.8</v>
      </c>
      <c r="G96">
        <v>17.899999999999999</v>
      </c>
      <c r="H96">
        <v>98.1</v>
      </c>
      <c r="I96">
        <v>39.299999999999997</v>
      </c>
      <c r="J96">
        <v>5.4</v>
      </c>
      <c r="K96">
        <v>102</v>
      </c>
      <c r="L96" s="3" t="s">
        <v>171</v>
      </c>
      <c r="M96">
        <f>3.739*1.5</f>
        <v>5.6084999999999994</v>
      </c>
      <c r="O96" t="str">
        <f t="shared" si="1"/>
        <v>Tag No 210794</v>
      </c>
    </row>
    <row r="97" spans="1:15" x14ac:dyDescent="0.25">
      <c r="A97" t="s">
        <v>101</v>
      </c>
      <c r="B97" s="1">
        <v>1.43</v>
      </c>
      <c r="C97">
        <v>210785</v>
      </c>
      <c r="E97">
        <v>20.100000000000001</v>
      </c>
      <c r="F97">
        <v>3</v>
      </c>
      <c r="G97">
        <v>15</v>
      </c>
      <c r="H97">
        <v>99.4</v>
      </c>
      <c r="I97">
        <v>41</v>
      </c>
      <c r="J97">
        <v>3.9</v>
      </c>
      <c r="K97">
        <v>105</v>
      </c>
      <c r="L97" s="3" t="s">
        <v>171</v>
      </c>
      <c r="M97">
        <f>3.459*1.5</f>
        <v>5.1885000000000003</v>
      </c>
      <c r="O97" t="str">
        <f t="shared" si="1"/>
        <v>Tag No 210785</v>
      </c>
    </row>
    <row r="98" spans="1:15" x14ac:dyDescent="0.25">
      <c r="A98" t="s">
        <v>102</v>
      </c>
      <c r="B98" s="1">
        <v>1.44</v>
      </c>
      <c r="C98">
        <v>210634</v>
      </c>
      <c r="E98">
        <v>19.8</v>
      </c>
      <c r="F98">
        <v>2.8</v>
      </c>
      <c r="G98">
        <v>14.3</v>
      </c>
      <c r="H98">
        <v>99.4</v>
      </c>
      <c r="I98">
        <v>40.700000000000003</v>
      </c>
      <c r="J98">
        <v>4.5</v>
      </c>
      <c r="K98">
        <v>95</v>
      </c>
      <c r="L98" s="3" t="s">
        <v>166</v>
      </c>
      <c r="M98">
        <f>4.166*1.5</f>
        <v>6.2490000000000006</v>
      </c>
      <c r="O98" t="str">
        <f t="shared" si="1"/>
        <v>Tag No 210634</v>
      </c>
    </row>
    <row r="99" spans="1:15" x14ac:dyDescent="0.25">
      <c r="A99" t="s">
        <v>103</v>
      </c>
      <c r="B99" s="1">
        <v>1.45</v>
      </c>
      <c r="C99">
        <v>210525</v>
      </c>
      <c r="E99">
        <v>19.100000000000001</v>
      </c>
      <c r="F99">
        <v>2.7</v>
      </c>
      <c r="G99">
        <v>14.4</v>
      </c>
      <c r="H99">
        <v>99.7</v>
      </c>
      <c r="I99">
        <v>39.1</v>
      </c>
      <c r="J99">
        <v>4.4000000000000004</v>
      </c>
      <c r="K99">
        <v>92</v>
      </c>
      <c r="L99" s="3" t="s">
        <v>0</v>
      </c>
      <c r="M99">
        <f>3.414*1.5</f>
        <v>5.1210000000000004</v>
      </c>
      <c r="O99" t="str">
        <f t="shared" si="1"/>
        <v>Tag No 210525</v>
      </c>
    </row>
    <row r="100" spans="1:15" x14ac:dyDescent="0.25">
      <c r="A100" t="s">
        <v>104</v>
      </c>
      <c r="B100" s="1">
        <v>1.46</v>
      </c>
      <c r="C100">
        <v>210857</v>
      </c>
      <c r="E100">
        <v>18.5</v>
      </c>
      <c r="F100">
        <v>2.7</v>
      </c>
      <c r="G100">
        <v>14.8</v>
      </c>
      <c r="H100">
        <v>99.8</v>
      </c>
      <c r="I100">
        <v>40</v>
      </c>
      <c r="J100">
        <v>5.6</v>
      </c>
      <c r="K100">
        <v>105</v>
      </c>
      <c r="L100" s="3" t="s">
        <v>172</v>
      </c>
      <c r="M100">
        <f>3.87*1.5</f>
        <v>5.8049999999999997</v>
      </c>
      <c r="O100" t="str">
        <f t="shared" si="1"/>
        <v>Tag No 210857</v>
      </c>
    </row>
    <row r="101" spans="1:15" x14ac:dyDescent="0.25">
      <c r="A101" t="s">
        <v>105</v>
      </c>
      <c r="B101" s="1">
        <v>1.47</v>
      </c>
      <c r="C101">
        <v>210566</v>
      </c>
      <c r="E101">
        <v>20.9</v>
      </c>
      <c r="F101">
        <v>3.1</v>
      </c>
      <c r="G101">
        <v>15</v>
      </c>
      <c r="H101">
        <v>99.4</v>
      </c>
      <c r="I101">
        <v>39</v>
      </c>
      <c r="J101">
        <v>4.3</v>
      </c>
      <c r="K101">
        <v>82</v>
      </c>
      <c r="L101" s="3" t="s">
        <v>165</v>
      </c>
      <c r="M101">
        <f>3.859*1.5</f>
        <v>5.7885</v>
      </c>
      <c r="O101" t="str">
        <f t="shared" si="1"/>
        <v>Tag No 210566</v>
      </c>
    </row>
    <row r="102" spans="1:15" x14ac:dyDescent="0.25">
      <c r="A102" t="s">
        <v>106</v>
      </c>
      <c r="B102" s="1">
        <v>1.48</v>
      </c>
      <c r="C102">
        <v>210135</v>
      </c>
      <c r="E102">
        <v>22</v>
      </c>
      <c r="F102">
        <v>2.9</v>
      </c>
      <c r="G102">
        <v>13.3</v>
      </c>
      <c r="H102">
        <v>99.4</v>
      </c>
      <c r="I102">
        <v>42.6</v>
      </c>
      <c r="J102">
        <v>4.5999999999999996</v>
      </c>
      <c r="K102">
        <v>108</v>
      </c>
      <c r="L102" s="3" t="s">
        <v>2</v>
      </c>
      <c r="M102">
        <f>3.437*1.5</f>
        <v>5.1555</v>
      </c>
      <c r="O102" t="str">
        <f t="shared" si="1"/>
        <v>Tag No 210135</v>
      </c>
    </row>
    <row r="103" spans="1:15" x14ac:dyDescent="0.25">
      <c r="A103" t="s">
        <v>107</v>
      </c>
      <c r="B103" s="1">
        <v>1.49</v>
      </c>
      <c r="C103">
        <v>210553</v>
      </c>
      <c r="E103">
        <v>18.8</v>
      </c>
      <c r="F103">
        <v>3.1</v>
      </c>
      <c r="G103">
        <v>16.600000000000001</v>
      </c>
      <c r="H103">
        <v>99.7</v>
      </c>
      <c r="I103">
        <v>39.5</v>
      </c>
      <c r="J103">
        <v>4.9000000000000004</v>
      </c>
      <c r="K103">
        <v>100</v>
      </c>
      <c r="L103" s="3" t="s">
        <v>165</v>
      </c>
      <c r="M103">
        <f>4.162*1.5</f>
        <v>6.2430000000000003</v>
      </c>
      <c r="O103" t="str">
        <f t="shared" si="1"/>
        <v>Tag No 210553</v>
      </c>
    </row>
    <row r="104" spans="1:15" x14ac:dyDescent="0.25">
      <c r="A104" t="s">
        <v>108</v>
      </c>
      <c r="B104" s="1">
        <v>1.5</v>
      </c>
      <c r="C104">
        <v>211311</v>
      </c>
      <c r="E104">
        <v>21</v>
      </c>
      <c r="F104">
        <v>3.3</v>
      </c>
      <c r="G104">
        <v>15.9</v>
      </c>
      <c r="H104">
        <v>99</v>
      </c>
      <c r="I104">
        <v>38.299999999999997</v>
      </c>
      <c r="J104">
        <v>4.5</v>
      </c>
      <c r="K104">
        <v>95</v>
      </c>
      <c r="L104" s="3" t="s">
        <v>170</v>
      </c>
      <c r="M104">
        <f>4.241*1.5</f>
        <v>6.3614999999999995</v>
      </c>
      <c r="O104" t="str">
        <f t="shared" si="1"/>
        <v>Tag No 211311</v>
      </c>
    </row>
    <row r="105" spans="1:15" x14ac:dyDescent="0.25">
      <c r="A105" t="s">
        <v>109</v>
      </c>
      <c r="B105" s="1">
        <v>1.51</v>
      </c>
      <c r="C105">
        <v>211341</v>
      </c>
      <c r="E105">
        <v>19.5</v>
      </c>
      <c r="F105">
        <v>2.9</v>
      </c>
      <c r="G105">
        <v>15</v>
      </c>
      <c r="H105">
        <v>99.9</v>
      </c>
      <c r="I105">
        <v>37.700000000000003</v>
      </c>
      <c r="J105">
        <v>4.5</v>
      </c>
      <c r="K105">
        <v>85</v>
      </c>
      <c r="L105" s="3" t="s">
        <v>170</v>
      </c>
      <c r="M105">
        <f>3.907*1.5</f>
        <v>5.8605</v>
      </c>
      <c r="O105" t="str">
        <f t="shared" si="1"/>
        <v>Tag No 211341</v>
      </c>
    </row>
    <row r="106" spans="1:15" x14ac:dyDescent="0.25">
      <c r="A106" t="s">
        <v>110</v>
      </c>
      <c r="B106" s="1">
        <v>1.52</v>
      </c>
      <c r="C106">
        <v>210123</v>
      </c>
      <c r="E106">
        <v>21.9</v>
      </c>
      <c r="F106">
        <v>3.3</v>
      </c>
      <c r="G106">
        <v>15</v>
      </c>
      <c r="H106">
        <v>98.5</v>
      </c>
      <c r="I106">
        <v>39.299999999999997</v>
      </c>
      <c r="J106">
        <v>5.7</v>
      </c>
      <c r="K106">
        <v>94</v>
      </c>
      <c r="L106" s="3" t="s">
        <v>2</v>
      </c>
      <c r="M106">
        <f>3.296*1.5</f>
        <v>4.944</v>
      </c>
      <c r="O106" t="str">
        <f t="shared" si="1"/>
        <v>Tag No 210123</v>
      </c>
    </row>
    <row r="107" spans="1:15" x14ac:dyDescent="0.25">
      <c r="A107" t="s">
        <v>111</v>
      </c>
      <c r="B107" s="1">
        <v>1.53</v>
      </c>
      <c r="C107">
        <v>210996</v>
      </c>
      <c r="E107">
        <v>18.7</v>
      </c>
      <c r="F107">
        <v>3.5</v>
      </c>
      <c r="G107">
        <v>18.5</v>
      </c>
      <c r="H107">
        <v>99.5</v>
      </c>
      <c r="I107">
        <v>40.700000000000003</v>
      </c>
      <c r="J107">
        <v>4.0999999999999996</v>
      </c>
      <c r="K107">
        <v>100</v>
      </c>
      <c r="L107" s="3" t="s">
        <v>179</v>
      </c>
      <c r="M107">
        <f>3.047*1.5</f>
        <v>4.5705</v>
      </c>
      <c r="O107" t="str">
        <f t="shared" si="1"/>
        <v>Tag No 210996</v>
      </c>
    </row>
    <row r="108" spans="1:15" x14ac:dyDescent="0.25">
      <c r="A108" t="s">
        <v>112</v>
      </c>
      <c r="B108" s="1">
        <v>1.54</v>
      </c>
      <c r="C108">
        <v>210647</v>
      </c>
      <c r="E108">
        <v>19.600000000000001</v>
      </c>
      <c r="F108">
        <v>3.1</v>
      </c>
      <c r="G108">
        <v>15.8</v>
      </c>
      <c r="H108">
        <v>98.8</v>
      </c>
      <c r="I108">
        <v>41.4</v>
      </c>
      <c r="J108">
        <v>4.7</v>
      </c>
      <c r="K108">
        <v>102</v>
      </c>
      <c r="L108" s="3" t="s">
        <v>166</v>
      </c>
      <c r="M108">
        <f>4.575*1.5</f>
        <v>6.8625000000000007</v>
      </c>
      <c r="O108" t="str">
        <f t="shared" si="1"/>
        <v>Tag No 210647</v>
      </c>
    </row>
    <row r="109" spans="1:15" x14ac:dyDescent="0.25">
      <c r="A109" t="s">
        <v>113</v>
      </c>
      <c r="B109" s="1">
        <v>1.55</v>
      </c>
      <c r="C109">
        <v>210639</v>
      </c>
      <c r="E109">
        <v>21.5</v>
      </c>
      <c r="F109">
        <v>3</v>
      </c>
      <c r="G109">
        <v>14.1</v>
      </c>
      <c r="H109">
        <v>99.3</v>
      </c>
      <c r="I109">
        <v>41</v>
      </c>
      <c r="J109">
        <v>4</v>
      </c>
      <c r="K109">
        <v>92</v>
      </c>
      <c r="L109" s="3" t="s">
        <v>166</v>
      </c>
      <c r="M109">
        <f>4.154*1.5</f>
        <v>6.2309999999999999</v>
      </c>
      <c r="O109" t="str">
        <f t="shared" si="1"/>
        <v>Tag No 210639</v>
      </c>
    </row>
    <row r="110" spans="1:15" x14ac:dyDescent="0.25">
      <c r="A110" t="s">
        <v>114</v>
      </c>
      <c r="B110" s="1">
        <v>1.56</v>
      </c>
      <c r="C110">
        <v>211359</v>
      </c>
      <c r="E110">
        <v>21.4</v>
      </c>
      <c r="F110">
        <v>3</v>
      </c>
      <c r="G110">
        <v>14.2</v>
      </c>
      <c r="H110">
        <v>98.9</v>
      </c>
      <c r="I110">
        <v>39.6</v>
      </c>
      <c r="J110">
        <v>5</v>
      </c>
      <c r="K110">
        <v>100</v>
      </c>
      <c r="L110" s="3" t="s">
        <v>170</v>
      </c>
      <c r="M110">
        <f>3.723*1.5</f>
        <v>5.5845000000000002</v>
      </c>
      <c r="O110" t="str">
        <f t="shared" si="1"/>
        <v>Tag No 211359</v>
      </c>
    </row>
    <row r="111" spans="1:15" x14ac:dyDescent="0.25">
      <c r="A111" t="s">
        <v>115</v>
      </c>
      <c r="B111" s="1">
        <v>1.57</v>
      </c>
      <c r="C111">
        <v>210701</v>
      </c>
      <c r="E111">
        <v>19.8</v>
      </c>
      <c r="F111">
        <v>3.3</v>
      </c>
      <c r="G111">
        <v>16.399999999999999</v>
      </c>
      <c r="H111">
        <v>99.8</v>
      </c>
      <c r="I111">
        <v>40</v>
      </c>
      <c r="J111">
        <v>3.8</v>
      </c>
      <c r="K111">
        <v>100</v>
      </c>
      <c r="L111" s="3" t="s">
        <v>168</v>
      </c>
      <c r="M111">
        <f>3.661*1.5</f>
        <v>5.4915000000000003</v>
      </c>
      <c r="O111" t="str">
        <f t="shared" si="1"/>
        <v>Tag No 210701</v>
      </c>
    </row>
    <row r="112" spans="1:15" x14ac:dyDescent="0.25">
      <c r="A112" t="s">
        <v>116</v>
      </c>
      <c r="B112" s="1">
        <v>1.58</v>
      </c>
      <c r="C112">
        <v>210702</v>
      </c>
      <c r="E112">
        <v>18.5</v>
      </c>
      <c r="F112">
        <v>2.7</v>
      </c>
      <c r="G112">
        <v>14.6</v>
      </c>
      <c r="H112">
        <v>99.9</v>
      </c>
      <c r="I112">
        <v>40.200000000000003</v>
      </c>
      <c r="J112">
        <v>3.8</v>
      </c>
      <c r="K112">
        <v>98</v>
      </c>
      <c r="L112" s="3" t="s">
        <v>168</v>
      </c>
      <c r="M112">
        <f>4.411*1.5</f>
        <v>6.6164999999999994</v>
      </c>
      <c r="O112" t="str">
        <f t="shared" si="1"/>
        <v>Tag No 210702</v>
      </c>
    </row>
    <row r="113" spans="1:15" x14ac:dyDescent="0.25">
      <c r="A113" t="s">
        <v>117</v>
      </c>
      <c r="B113" s="1">
        <v>1.59</v>
      </c>
      <c r="C113">
        <v>210795</v>
      </c>
      <c r="E113">
        <v>20.399999999999999</v>
      </c>
      <c r="F113">
        <v>3.2</v>
      </c>
      <c r="G113">
        <v>15.6</v>
      </c>
      <c r="H113">
        <v>99.6</v>
      </c>
      <c r="I113">
        <v>39.200000000000003</v>
      </c>
      <c r="J113">
        <v>4.0999999999999996</v>
      </c>
      <c r="K113">
        <v>88</v>
      </c>
      <c r="L113" s="3" t="s">
        <v>171</v>
      </c>
      <c r="M113">
        <f>3.412*1.5</f>
        <v>5.1180000000000003</v>
      </c>
      <c r="O113" t="str">
        <f t="shared" si="1"/>
        <v>Tag No 210795</v>
      </c>
    </row>
    <row r="114" spans="1:15" x14ac:dyDescent="0.25">
      <c r="A114" t="s">
        <v>118</v>
      </c>
      <c r="B114" s="1">
        <v>1.6</v>
      </c>
      <c r="C114">
        <v>210933</v>
      </c>
      <c r="E114">
        <v>20.9</v>
      </c>
      <c r="F114">
        <v>3.8</v>
      </c>
      <c r="G114">
        <v>18.899999999999999</v>
      </c>
      <c r="H114">
        <v>98.1</v>
      </c>
      <c r="I114">
        <v>39.5</v>
      </c>
      <c r="J114">
        <v>4.0999999999999996</v>
      </c>
      <c r="K114">
        <v>92</v>
      </c>
      <c r="L114" s="3" t="s">
        <v>167</v>
      </c>
      <c r="M114">
        <f>4.042*1.5</f>
        <v>6.0629999999999997</v>
      </c>
      <c r="O114" t="str">
        <f t="shared" si="1"/>
        <v>Tag No 210933</v>
      </c>
    </row>
    <row r="115" spans="1:15" x14ac:dyDescent="0.25">
      <c r="A115" t="s">
        <v>119</v>
      </c>
      <c r="B115" s="1">
        <v>1.61</v>
      </c>
      <c r="C115">
        <v>210696</v>
      </c>
      <c r="E115">
        <v>19.3</v>
      </c>
      <c r="F115">
        <v>3.3</v>
      </c>
      <c r="G115">
        <v>16.899999999999999</v>
      </c>
      <c r="H115">
        <v>99.9</v>
      </c>
      <c r="I115">
        <v>38</v>
      </c>
      <c r="J115">
        <v>3.9</v>
      </c>
      <c r="K115">
        <v>84</v>
      </c>
      <c r="L115" s="3" t="s">
        <v>5</v>
      </c>
      <c r="M115">
        <f>2.323*1.5</f>
        <v>3.4844999999999997</v>
      </c>
      <c r="O115" t="str">
        <f t="shared" si="1"/>
        <v>Tag No 210696</v>
      </c>
    </row>
    <row r="116" spans="1:15" x14ac:dyDescent="0.25">
      <c r="A116" t="s">
        <v>120</v>
      </c>
      <c r="B116" s="1">
        <v>1.62</v>
      </c>
      <c r="C116">
        <v>210856</v>
      </c>
      <c r="E116">
        <v>18.100000000000001</v>
      </c>
      <c r="F116">
        <v>3.3</v>
      </c>
      <c r="G116">
        <v>18</v>
      </c>
      <c r="H116">
        <v>99.8</v>
      </c>
      <c r="I116">
        <v>39</v>
      </c>
      <c r="J116">
        <v>4.9000000000000004</v>
      </c>
      <c r="K116">
        <v>102</v>
      </c>
      <c r="L116" s="3" t="s">
        <v>172</v>
      </c>
      <c r="M116">
        <f>3.485*1.5</f>
        <v>5.2275</v>
      </c>
      <c r="O116" t="str">
        <f t="shared" si="1"/>
        <v>Tag No 210856</v>
      </c>
    </row>
    <row r="117" spans="1:15" x14ac:dyDescent="0.25">
      <c r="A117" t="s">
        <v>121</v>
      </c>
      <c r="B117" s="1">
        <v>1.63</v>
      </c>
      <c r="C117">
        <v>210376</v>
      </c>
      <c r="E117">
        <v>20.7</v>
      </c>
      <c r="F117">
        <v>3.2</v>
      </c>
      <c r="G117">
        <v>15.4</v>
      </c>
      <c r="H117">
        <v>99.1</v>
      </c>
      <c r="I117">
        <v>38.5</v>
      </c>
      <c r="J117">
        <v>4.9000000000000004</v>
      </c>
      <c r="K117">
        <v>93</v>
      </c>
      <c r="L117" s="3" t="s">
        <v>5</v>
      </c>
      <c r="M117">
        <f>3.367*1.5</f>
        <v>5.0504999999999995</v>
      </c>
      <c r="O117" t="str">
        <f t="shared" si="1"/>
        <v>Tag No 210376</v>
      </c>
    </row>
    <row r="118" spans="1:15" x14ac:dyDescent="0.25">
      <c r="A118" t="s">
        <v>122</v>
      </c>
      <c r="B118" s="1">
        <v>1.64</v>
      </c>
      <c r="C118">
        <v>210740</v>
      </c>
      <c r="E118">
        <v>19.100000000000001</v>
      </c>
      <c r="F118">
        <v>3.2</v>
      </c>
      <c r="G118">
        <v>16.899999999999999</v>
      </c>
      <c r="H118">
        <v>99.3</v>
      </c>
      <c r="I118">
        <v>38.4</v>
      </c>
      <c r="J118">
        <v>4.7</v>
      </c>
      <c r="K118">
        <v>94</v>
      </c>
      <c r="L118" s="3" t="s">
        <v>168</v>
      </c>
      <c r="M118">
        <f>3.753*1.5</f>
        <v>5.6295000000000002</v>
      </c>
      <c r="O118" t="str">
        <f t="shared" si="1"/>
        <v>Tag No 210740</v>
      </c>
    </row>
    <row r="119" spans="1:15" x14ac:dyDescent="0.25">
      <c r="A119" t="s">
        <v>123</v>
      </c>
      <c r="B119" s="1">
        <v>1.65</v>
      </c>
      <c r="C119">
        <v>210016</v>
      </c>
      <c r="E119">
        <v>19.100000000000001</v>
      </c>
      <c r="F119">
        <v>3.1</v>
      </c>
      <c r="G119">
        <v>16.100000000000001</v>
      </c>
      <c r="H119">
        <v>99.7</v>
      </c>
      <c r="I119">
        <v>38</v>
      </c>
      <c r="J119">
        <v>3.7</v>
      </c>
      <c r="K119">
        <v>82</v>
      </c>
      <c r="L119" s="3" t="s">
        <v>164</v>
      </c>
      <c r="M119">
        <f>4.41*1.5</f>
        <v>6.6150000000000002</v>
      </c>
      <c r="O119" t="str">
        <f t="shared" si="1"/>
        <v>Tag No 210016</v>
      </c>
    </row>
    <row r="120" spans="1:15" x14ac:dyDescent="0.25">
      <c r="A120" t="s">
        <v>124</v>
      </c>
      <c r="B120" s="1">
        <v>1.66</v>
      </c>
      <c r="C120">
        <v>210715</v>
      </c>
      <c r="E120">
        <v>19.8</v>
      </c>
      <c r="F120">
        <v>2.8</v>
      </c>
      <c r="G120">
        <v>14.2</v>
      </c>
      <c r="H120">
        <v>99.5</v>
      </c>
      <c r="I120">
        <v>38.5</v>
      </c>
      <c r="J120">
        <v>4.0999999999999996</v>
      </c>
      <c r="K120">
        <v>85</v>
      </c>
      <c r="L120" s="3" t="s">
        <v>168</v>
      </c>
      <c r="M120">
        <f>3.377*1.5</f>
        <v>5.0655000000000001</v>
      </c>
      <c r="O120" t="str">
        <f t="shared" si="1"/>
        <v>Tag No 210715</v>
      </c>
    </row>
    <row r="121" spans="1:15" x14ac:dyDescent="0.25">
      <c r="A121" t="s">
        <v>125</v>
      </c>
      <c r="B121" s="1">
        <v>1.67</v>
      </c>
      <c r="C121">
        <v>210744</v>
      </c>
      <c r="E121">
        <v>19.100000000000001</v>
      </c>
      <c r="F121">
        <v>3.2</v>
      </c>
      <c r="G121">
        <v>16.899999999999999</v>
      </c>
      <c r="H121">
        <v>99.3</v>
      </c>
      <c r="I121">
        <v>39</v>
      </c>
      <c r="J121">
        <v>6</v>
      </c>
      <c r="K121">
        <v>105</v>
      </c>
      <c r="L121" s="3" t="s">
        <v>168</v>
      </c>
      <c r="M121">
        <f>3.972*1.5</f>
        <v>5.9580000000000002</v>
      </c>
      <c r="O121" t="str">
        <f t="shared" si="1"/>
        <v>Tag No 210744</v>
      </c>
    </row>
    <row r="122" spans="1:15" x14ac:dyDescent="0.25">
      <c r="A122" t="s">
        <v>126</v>
      </c>
      <c r="B122" s="1">
        <v>1.68</v>
      </c>
      <c r="C122">
        <v>210707</v>
      </c>
      <c r="E122">
        <v>21.3</v>
      </c>
      <c r="F122">
        <v>3.4</v>
      </c>
      <c r="G122">
        <v>16.600000000000001</v>
      </c>
      <c r="H122">
        <v>98.8</v>
      </c>
      <c r="I122">
        <v>37.799999999999997</v>
      </c>
      <c r="J122">
        <v>4.7</v>
      </c>
      <c r="K122">
        <v>85</v>
      </c>
      <c r="L122" s="3" t="s">
        <v>168</v>
      </c>
      <c r="M122">
        <f>3.652*1.5</f>
        <v>5.4779999999999998</v>
      </c>
      <c r="O122" t="str">
        <f t="shared" si="1"/>
        <v>Tag No 210707</v>
      </c>
    </row>
    <row r="123" spans="1:15" x14ac:dyDescent="0.25">
      <c r="A123" t="s">
        <v>127</v>
      </c>
      <c r="B123" s="1">
        <v>1.69</v>
      </c>
      <c r="C123">
        <v>210136</v>
      </c>
      <c r="E123">
        <v>20.7</v>
      </c>
      <c r="F123">
        <v>3</v>
      </c>
      <c r="G123">
        <v>14.7</v>
      </c>
      <c r="H123">
        <v>99.2</v>
      </c>
      <c r="I123">
        <v>40.5</v>
      </c>
      <c r="J123">
        <v>4.5</v>
      </c>
      <c r="K123">
        <v>97</v>
      </c>
      <c r="L123" s="3" t="s">
        <v>2</v>
      </c>
      <c r="M123">
        <f>3.844*1.5</f>
        <v>5.766</v>
      </c>
      <c r="O123" t="str">
        <f t="shared" si="1"/>
        <v>Tag No 210136</v>
      </c>
    </row>
    <row r="124" spans="1:15" x14ac:dyDescent="0.25">
      <c r="A124" t="s">
        <v>128</v>
      </c>
      <c r="B124" s="1">
        <v>1.7</v>
      </c>
      <c r="C124">
        <v>211190</v>
      </c>
      <c r="E124">
        <v>20.3</v>
      </c>
      <c r="F124">
        <v>2.8</v>
      </c>
      <c r="G124">
        <v>14</v>
      </c>
      <c r="H124">
        <v>99.6</v>
      </c>
      <c r="I124">
        <v>38</v>
      </c>
      <c r="J124">
        <v>4.5999999999999996</v>
      </c>
      <c r="K124">
        <v>87</v>
      </c>
      <c r="L124" s="3" t="s">
        <v>5</v>
      </c>
      <c r="M124">
        <f>2.755+1.5</f>
        <v>4.2549999999999999</v>
      </c>
      <c r="O124" t="str">
        <f t="shared" si="1"/>
        <v>Tag No 211190</v>
      </c>
    </row>
    <row r="125" spans="1:15" x14ac:dyDescent="0.25">
      <c r="A125" t="s">
        <v>129</v>
      </c>
      <c r="B125" s="1">
        <v>1.71</v>
      </c>
      <c r="C125">
        <v>210641</v>
      </c>
      <c r="E125">
        <v>19.399999999999999</v>
      </c>
      <c r="F125">
        <v>3.2</v>
      </c>
      <c r="G125">
        <v>16.600000000000001</v>
      </c>
      <c r="H125">
        <v>99.3</v>
      </c>
      <c r="I125">
        <v>39.1</v>
      </c>
      <c r="J125">
        <v>4.0999999999999996</v>
      </c>
      <c r="K125">
        <v>90</v>
      </c>
      <c r="L125" s="3" t="s">
        <v>166</v>
      </c>
      <c r="M125">
        <f>4.241*1.5</f>
        <v>6.3614999999999995</v>
      </c>
      <c r="O125" t="str">
        <f t="shared" si="1"/>
        <v>Tag No 210641</v>
      </c>
    </row>
    <row r="126" spans="1:15" x14ac:dyDescent="0.25">
      <c r="A126" t="s">
        <v>130</v>
      </c>
      <c r="B126" s="1">
        <v>1.72</v>
      </c>
      <c r="C126">
        <v>210649</v>
      </c>
      <c r="E126">
        <v>22.6</v>
      </c>
      <c r="F126">
        <v>3.5</v>
      </c>
      <c r="G126">
        <v>15.5</v>
      </c>
      <c r="H126">
        <v>98.6</v>
      </c>
      <c r="I126">
        <v>40</v>
      </c>
      <c r="J126">
        <v>4.3</v>
      </c>
      <c r="K126">
        <v>81</v>
      </c>
      <c r="L126" s="3" t="s">
        <v>166</v>
      </c>
      <c r="M126">
        <f>3.053*1.5</f>
        <v>4.5794999999999995</v>
      </c>
      <c r="O126" t="str">
        <f t="shared" si="1"/>
        <v>Tag No 210649</v>
      </c>
    </row>
    <row r="127" spans="1:15" x14ac:dyDescent="0.25">
      <c r="A127" t="s">
        <v>131</v>
      </c>
      <c r="B127" s="1">
        <v>1.73</v>
      </c>
      <c r="C127">
        <v>210133</v>
      </c>
      <c r="E127">
        <v>21.7</v>
      </c>
      <c r="F127">
        <v>3.3</v>
      </c>
      <c r="G127">
        <v>15</v>
      </c>
      <c r="H127">
        <v>99</v>
      </c>
      <c r="I127">
        <v>39.6</v>
      </c>
      <c r="J127">
        <v>4.5</v>
      </c>
      <c r="K127">
        <v>94</v>
      </c>
      <c r="L127" s="3" t="s">
        <v>2</v>
      </c>
      <c r="M127">
        <f>2.311*1.5</f>
        <v>3.4664999999999999</v>
      </c>
      <c r="O127" t="str">
        <f t="shared" si="1"/>
        <v>Tag No 210133</v>
      </c>
    </row>
    <row r="128" spans="1:15" x14ac:dyDescent="0.25">
      <c r="A128" t="s">
        <v>132</v>
      </c>
      <c r="B128" s="1">
        <v>1.74</v>
      </c>
      <c r="C128">
        <v>210997</v>
      </c>
      <c r="E128">
        <v>21.2</v>
      </c>
      <c r="F128">
        <v>3.8</v>
      </c>
      <c r="G128">
        <v>17.7</v>
      </c>
      <c r="H128">
        <v>98.7</v>
      </c>
      <c r="I128">
        <v>38.5</v>
      </c>
      <c r="J128">
        <v>3.7</v>
      </c>
      <c r="K128">
        <v>98</v>
      </c>
      <c r="L128" s="3" t="s">
        <v>179</v>
      </c>
      <c r="M128">
        <f>4.101*1.5</f>
        <v>6.1515000000000004</v>
      </c>
      <c r="O128" t="str">
        <f t="shared" si="1"/>
        <v>Tag No 210997</v>
      </c>
    </row>
    <row r="129" spans="1:15" x14ac:dyDescent="0.25">
      <c r="A129" t="s">
        <v>133</v>
      </c>
      <c r="B129" s="1">
        <v>1.75</v>
      </c>
      <c r="C129">
        <v>210488</v>
      </c>
      <c r="E129">
        <v>99.7</v>
      </c>
      <c r="F129">
        <v>3.1</v>
      </c>
      <c r="G129">
        <v>15.6</v>
      </c>
      <c r="H129">
        <v>100</v>
      </c>
      <c r="I129">
        <v>37.6</v>
      </c>
      <c r="J129">
        <v>4.3</v>
      </c>
      <c r="K129">
        <v>89</v>
      </c>
      <c r="L129" s="3" t="s">
        <v>158</v>
      </c>
      <c r="M129">
        <f>3.073*1.5</f>
        <v>4.6094999999999997</v>
      </c>
      <c r="O129" t="str">
        <f t="shared" si="1"/>
        <v>Tag No 210488</v>
      </c>
    </row>
    <row r="130" spans="1:15" x14ac:dyDescent="0.25">
      <c r="A130" t="s">
        <v>134</v>
      </c>
      <c r="B130" s="1">
        <v>1.76</v>
      </c>
      <c r="C130">
        <v>210848</v>
      </c>
      <c r="E130">
        <v>20.6</v>
      </c>
      <c r="F130">
        <v>3.2</v>
      </c>
      <c r="G130">
        <v>15.7</v>
      </c>
      <c r="H130">
        <v>98.8</v>
      </c>
      <c r="I130">
        <v>41.1</v>
      </c>
      <c r="J130">
        <v>4.5999999999999996</v>
      </c>
      <c r="K130">
        <v>106</v>
      </c>
      <c r="L130" s="3" t="s">
        <v>172</v>
      </c>
      <c r="M130">
        <f>4.918*1.5</f>
        <v>7.3770000000000007</v>
      </c>
      <c r="O130" t="str">
        <f t="shared" si="1"/>
        <v>Tag No 210848</v>
      </c>
    </row>
    <row r="131" spans="1:15" x14ac:dyDescent="0.25">
      <c r="A131" t="s">
        <v>135</v>
      </c>
      <c r="B131" s="1">
        <v>1.77</v>
      </c>
      <c r="C131">
        <v>210855</v>
      </c>
      <c r="E131">
        <v>19</v>
      </c>
      <c r="F131">
        <v>2.8</v>
      </c>
      <c r="G131">
        <v>14.6</v>
      </c>
      <c r="H131">
        <v>99.8</v>
      </c>
      <c r="I131">
        <v>39.299999999999997</v>
      </c>
      <c r="J131">
        <v>4.5</v>
      </c>
      <c r="K131">
        <v>89</v>
      </c>
      <c r="L131" s="3" t="s">
        <v>172</v>
      </c>
      <c r="M131">
        <f>4.15*1.5</f>
        <v>6.2250000000000005</v>
      </c>
      <c r="O131" t="str">
        <f t="shared" si="1"/>
        <v>Tag No 210855</v>
      </c>
    </row>
    <row r="132" spans="1:15" x14ac:dyDescent="0.25">
      <c r="A132" t="s">
        <v>136</v>
      </c>
      <c r="B132" s="1">
        <v>1.78</v>
      </c>
      <c r="C132">
        <v>210821</v>
      </c>
      <c r="E132">
        <v>19</v>
      </c>
      <c r="F132">
        <v>3.5</v>
      </c>
      <c r="G132">
        <v>19</v>
      </c>
      <c r="H132">
        <v>99.5</v>
      </c>
      <c r="I132">
        <v>40.9</v>
      </c>
      <c r="J132">
        <v>5.3</v>
      </c>
      <c r="K132">
        <v>100</v>
      </c>
      <c r="L132" s="3" t="s">
        <v>6</v>
      </c>
      <c r="M132">
        <f>3.621*1.5</f>
        <v>5.4314999999999998</v>
      </c>
      <c r="O132" t="str">
        <f t="shared" si="1"/>
        <v>Tag No 210821</v>
      </c>
    </row>
    <row r="133" spans="1:15" x14ac:dyDescent="0.25">
      <c r="A133" t="s">
        <v>137</v>
      </c>
      <c r="B133" s="1">
        <v>1.79</v>
      </c>
      <c r="C133">
        <v>210776</v>
      </c>
      <c r="E133">
        <v>22.3</v>
      </c>
      <c r="F133">
        <v>3</v>
      </c>
      <c r="G133">
        <v>13.3</v>
      </c>
      <c r="H133">
        <v>99.4</v>
      </c>
      <c r="I133">
        <v>38.4</v>
      </c>
      <c r="J133">
        <v>4</v>
      </c>
      <c r="K133">
        <v>86</v>
      </c>
      <c r="L133" s="3" t="s">
        <v>171</v>
      </c>
      <c r="M133">
        <f>3.245*1.5</f>
        <v>4.8674999999999997</v>
      </c>
      <c r="O133" t="str">
        <f t="shared" ref="O133:O155" si="2">"Tag No "&amp;C133</f>
        <v>Tag No 210776</v>
      </c>
    </row>
    <row r="134" spans="1:15" x14ac:dyDescent="0.25">
      <c r="A134" t="s">
        <v>138</v>
      </c>
      <c r="B134" s="1">
        <v>1.8</v>
      </c>
      <c r="C134">
        <v>201045</v>
      </c>
      <c r="E134">
        <v>21</v>
      </c>
      <c r="F134">
        <v>3.2</v>
      </c>
      <c r="G134">
        <v>15.1</v>
      </c>
      <c r="H134">
        <v>99</v>
      </c>
      <c r="I134">
        <v>41.4</v>
      </c>
      <c r="J134">
        <v>4.7</v>
      </c>
      <c r="K134">
        <v>105</v>
      </c>
      <c r="L134" s="3" t="s">
        <v>167</v>
      </c>
      <c r="M134">
        <f>6.43*1.5</f>
        <v>9.6449999999999996</v>
      </c>
      <c r="O134" t="str">
        <f t="shared" si="2"/>
        <v>Tag No 201045</v>
      </c>
    </row>
    <row r="135" spans="1:15" x14ac:dyDescent="0.25">
      <c r="A135" t="s">
        <v>139</v>
      </c>
      <c r="B135" s="1">
        <v>1.81</v>
      </c>
      <c r="C135">
        <v>211328</v>
      </c>
      <c r="E135">
        <v>20.7</v>
      </c>
      <c r="F135">
        <v>3.4</v>
      </c>
      <c r="G135">
        <v>16.5</v>
      </c>
      <c r="H135">
        <v>99.5</v>
      </c>
      <c r="I135">
        <v>38.9</v>
      </c>
      <c r="J135">
        <v>4.5</v>
      </c>
      <c r="K135">
        <v>89</v>
      </c>
      <c r="L135" s="3" t="s">
        <v>170</v>
      </c>
      <c r="M135">
        <f>4.527*1.5</f>
        <v>6.7904999999999998</v>
      </c>
      <c r="O135" t="str">
        <f t="shared" si="2"/>
        <v>Tag No 211328</v>
      </c>
    </row>
    <row r="136" spans="1:15" x14ac:dyDescent="0.25">
      <c r="A136" t="s">
        <v>140</v>
      </c>
      <c r="B136" s="1">
        <v>1.82</v>
      </c>
      <c r="C136">
        <v>210132</v>
      </c>
      <c r="E136">
        <v>18</v>
      </c>
      <c r="F136">
        <v>2.5</v>
      </c>
      <c r="G136">
        <v>13.8</v>
      </c>
      <c r="H136">
        <v>99.9</v>
      </c>
      <c r="I136">
        <v>39</v>
      </c>
      <c r="J136">
        <v>3.4</v>
      </c>
      <c r="K136">
        <v>90</v>
      </c>
      <c r="L136" s="3" t="s">
        <v>2</v>
      </c>
      <c r="M136">
        <f>2.89*1.5</f>
        <v>4.335</v>
      </c>
      <c r="O136" t="str">
        <f t="shared" si="2"/>
        <v>Tag No 210132</v>
      </c>
    </row>
    <row r="137" spans="1:15" x14ac:dyDescent="0.25">
      <c r="A137" t="s">
        <v>141</v>
      </c>
      <c r="B137" s="1">
        <v>1.83</v>
      </c>
      <c r="C137">
        <v>211373</v>
      </c>
      <c r="E137">
        <v>21.3</v>
      </c>
      <c r="F137">
        <v>3</v>
      </c>
      <c r="G137">
        <v>13.9</v>
      </c>
      <c r="H137">
        <v>99.1</v>
      </c>
      <c r="I137">
        <v>38.4</v>
      </c>
      <c r="J137">
        <v>4.5</v>
      </c>
      <c r="K137">
        <v>94</v>
      </c>
      <c r="L137" s="3" t="s">
        <v>170</v>
      </c>
      <c r="M137">
        <f>4.134*1.5</f>
        <v>6.2010000000000005</v>
      </c>
      <c r="O137" t="str">
        <f t="shared" si="2"/>
        <v>Tag No 211373</v>
      </c>
    </row>
    <row r="138" spans="1:15" x14ac:dyDescent="0.25">
      <c r="A138" t="s">
        <v>142</v>
      </c>
      <c r="B138" s="1">
        <v>1.84</v>
      </c>
      <c r="C138">
        <v>210865</v>
      </c>
      <c r="E138">
        <v>18.100000000000001</v>
      </c>
      <c r="F138">
        <v>3.2</v>
      </c>
      <c r="G138">
        <v>17.399999999999999</v>
      </c>
      <c r="H138">
        <v>100</v>
      </c>
      <c r="I138">
        <v>39.4</v>
      </c>
      <c r="J138">
        <v>4.7</v>
      </c>
      <c r="K138">
        <v>95</v>
      </c>
      <c r="L138" s="3" t="s">
        <v>172</v>
      </c>
      <c r="M138">
        <f>2.998*1.5</f>
        <v>4.4969999999999999</v>
      </c>
      <c r="O138" t="str">
        <f t="shared" si="2"/>
        <v>Tag No 210865</v>
      </c>
    </row>
    <row r="139" spans="1:15" x14ac:dyDescent="0.25">
      <c r="A139" t="s">
        <v>143</v>
      </c>
      <c r="B139" s="1">
        <v>1.85</v>
      </c>
      <c r="C139">
        <v>210945</v>
      </c>
      <c r="E139">
        <v>21</v>
      </c>
      <c r="F139">
        <v>3</v>
      </c>
      <c r="G139">
        <v>14.3</v>
      </c>
      <c r="H139">
        <v>99.6</v>
      </c>
      <c r="I139">
        <v>40.9</v>
      </c>
      <c r="J139">
        <v>4.7</v>
      </c>
      <c r="K139">
        <v>98</v>
      </c>
      <c r="L139" s="3" t="s">
        <v>167</v>
      </c>
      <c r="M139">
        <f>3.176*1.5</f>
        <v>4.7640000000000002</v>
      </c>
      <c r="O139" t="str">
        <f t="shared" si="2"/>
        <v>Tag No 210945</v>
      </c>
    </row>
    <row r="140" spans="1:15" x14ac:dyDescent="0.25">
      <c r="A140" t="s">
        <v>144</v>
      </c>
      <c r="B140" s="1">
        <v>1.86</v>
      </c>
      <c r="C140">
        <v>210567</v>
      </c>
      <c r="E140">
        <v>22.4</v>
      </c>
      <c r="F140">
        <v>3.6</v>
      </c>
      <c r="G140">
        <v>16.100000000000001</v>
      </c>
      <c r="H140">
        <v>98</v>
      </c>
      <c r="I140">
        <v>42.4</v>
      </c>
      <c r="J140">
        <v>4</v>
      </c>
      <c r="K140">
        <v>107</v>
      </c>
      <c r="L140" s="3" t="s">
        <v>165</v>
      </c>
      <c r="M140">
        <f>3.764*1.5</f>
        <v>5.6459999999999999</v>
      </c>
      <c r="O140" t="str">
        <f t="shared" si="2"/>
        <v>Tag No 210567</v>
      </c>
    </row>
    <row r="141" spans="1:15" x14ac:dyDescent="0.25">
      <c r="A141" t="s">
        <v>145</v>
      </c>
      <c r="B141" s="1">
        <v>1.87</v>
      </c>
      <c r="C141">
        <v>210800</v>
      </c>
      <c r="E141">
        <v>20.100000000000001</v>
      </c>
      <c r="F141">
        <v>3.7</v>
      </c>
      <c r="G141">
        <v>18.600000000000001</v>
      </c>
      <c r="H141">
        <v>99.4</v>
      </c>
      <c r="I141">
        <v>40</v>
      </c>
      <c r="J141">
        <v>3.8</v>
      </c>
      <c r="K141">
        <v>85</v>
      </c>
      <c r="L141" s="3" t="s">
        <v>7</v>
      </c>
      <c r="M141">
        <f>3.075*1.5</f>
        <v>4.6125000000000007</v>
      </c>
      <c r="O141" t="str">
        <f t="shared" si="2"/>
        <v>Tag No 210800</v>
      </c>
    </row>
    <row r="142" spans="1:15" x14ac:dyDescent="0.25">
      <c r="A142" t="s">
        <v>146</v>
      </c>
      <c r="B142" s="1">
        <v>1.88</v>
      </c>
      <c r="C142">
        <v>210496</v>
      </c>
      <c r="E142">
        <v>19</v>
      </c>
      <c r="F142">
        <v>2.9</v>
      </c>
      <c r="G142">
        <v>15.4</v>
      </c>
      <c r="H142">
        <v>99.8</v>
      </c>
      <c r="I142">
        <v>38.700000000000003</v>
      </c>
      <c r="J142">
        <v>3.6</v>
      </c>
      <c r="K142">
        <v>88</v>
      </c>
      <c r="L142" s="3" t="s">
        <v>158</v>
      </c>
      <c r="M142">
        <f>3.551*1.5</f>
        <v>5.3265000000000002</v>
      </c>
      <c r="O142" t="str">
        <f t="shared" si="2"/>
        <v>Tag No 210496</v>
      </c>
    </row>
    <row r="143" spans="1:15" x14ac:dyDescent="0.25">
      <c r="A143" t="s">
        <v>147</v>
      </c>
      <c r="B143" s="1">
        <v>1.89</v>
      </c>
      <c r="C143">
        <v>210803</v>
      </c>
      <c r="E143">
        <v>20.8</v>
      </c>
      <c r="F143">
        <v>3.9</v>
      </c>
      <c r="G143">
        <v>18.600000000000001</v>
      </c>
      <c r="H143">
        <v>98.8</v>
      </c>
      <c r="I143">
        <v>37.200000000000003</v>
      </c>
      <c r="J143">
        <v>3.2</v>
      </c>
      <c r="K143">
        <v>85</v>
      </c>
      <c r="L143" s="3" t="s">
        <v>7</v>
      </c>
      <c r="M143">
        <f>2.908*1.5</f>
        <v>4.3620000000000001</v>
      </c>
      <c r="O143" t="str">
        <f t="shared" si="2"/>
        <v>Tag No 210803</v>
      </c>
    </row>
    <row r="144" spans="1:15" x14ac:dyDescent="0.25">
      <c r="A144" t="s">
        <v>148</v>
      </c>
      <c r="B144" s="1">
        <v>1.9</v>
      </c>
      <c r="C144">
        <v>210773</v>
      </c>
      <c r="E144">
        <v>19.399999999999999</v>
      </c>
      <c r="F144">
        <v>3</v>
      </c>
      <c r="G144">
        <v>15.6</v>
      </c>
      <c r="H144">
        <v>99.9</v>
      </c>
      <c r="I144">
        <v>39.299999999999997</v>
      </c>
      <c r="J144">
        <v>4.8</v>
      </c>
      <c r="K144">
        <v>95</v>
      </c>
      <c r="L144" s="3" t="s">
        <v>171</v>
      </c>
      <c r="M144">
        <f>3.788*1.5</f>
        <v>5.6819999999999995</v>
      </c>
      <c r="O144" t="str">
        <f t="shared" si="2"/>
        <v>Tag No 210773</v>
      </c>
    </row>
    <row r="145" spans="1:15" x14ac:dyDescent="0.25">
      <c r="A145" t="s">
        <v>149</v>
      </c>
      <c r="B145" s="1">
        <v>1.91</v>
      </c>
      <c r="C145">
        <v>210918</v>
      </c>
      <c r="E145">
        <v>20.100000000000001</v>
      </c>
      <c r="F145">
        <v>3.8</v>
      </c>
      <c r="G145">
        <v>18.7</v>
      </c>
      <c r="H145">
        <v>98.5</v>
      </c>
      <c r="I145">
        <v>37.700000000000003</v>
      </c>
      <c r="J145">
        <v>3.4</v>
      </c>
      <c r="K145">
        <v>89</v>
      </c>
      <c r="L145" s="3" t="s">
        <v>167</v>
      </c>
      <c r="M145">
        <f>3.554*1.5</f>
        <v>5.3309999999999995</v>
      </c>
      <c r="O145" t="str">
        <f t="shared" si="2"/>
        <v>Tag No 210918</v>
      </c>
    </row>
    <row r="146" spans="1:15" x14ac:dyDescent="0.25">
      <c r="A146" t="s">
        <v>150</v>
      </c>
      <c r="B146" s="1">
        <v>1.92</v>
      </c>
      <c r="C146">
        <v>210399</v>
      </c>
      <c r="E146">
        <v>21</v>
      </c>
      <c r="F146">
        <v>2.8</v>
      </c>
      <c r="G146">
        <v>13.3</v>
      </c>
      <c r="H146">
        <v>99.5</v>
      </c>
      <c r="I146">
        <v>38.700000000000003</v>
      </c>
      <c r="J146">
        <v>4.9000000000000004</v>
      </c>
      <c r="K146">
        <v>85</v>
      </c>
      <c r="L146" s="3" t="s">
        <v>1</v>
      </c>
      <c r="M146">
        <f>2.679*1.5</f>
        <v>4.0184999999999995</v>
      </c>
      <c r="O146" t="str">
        <f t="shared" si="2"/>
        <v>Tag No 210399</v>
      </c>
    </row>
    <row r="147" spans="1:15" x14ac:dyDescent="0.25">
      <c r="A147" t="s">
        <v>151</v>
      </c>
      <c r="B147" s="1">
        <v>1.93</v>
      </c>
      <c r="C147">
        <v>210009</v>
      </c>
      <c r="E147">
        <v>18.7</v>
      </c>
      <c r="F147">
        <v>2.7</v>
      </c>
      <c r="G147">
        <v>14.6</v>
      </c>
      <c r="H147">
        <v>99.9</v>
      </c>
      <c r="I147">
        <v>39.200000000000003</v>
      </c>
      <c r="J147">
        <v>3.7</v>
      </c>
      <c r="K147">
        <v>92</v>
      </c>
      <c r="L147" s="3" t="s">
        <v>164</v>
      </c>
      <c r="M147">
        <f>3.971*1.5</f>
        <v>5.9565000000000001</v>
      </c>
      <c r="O147" t="str">
        <f t="shared" si="2"/>
        <v>Tag No 210009</v>
      </c>
    </row>
    <row r="148" spans="1:15" x14ac:dyDescent="0.25">
      <c r="A148" t="s">
        <v>152</v>
      </c>
      <c r="B148" s="1">
        <v>1.94</v>
      </c>
      <c r="C148">
        <v>210725</v>
      </c>
      <c r="E148">
        <v>21.6</v>
      </c>
      <c r="F148">
        <v>3.4</v>
      </c>
      <c r="G148">
        <v>15.8</v>
      </c>
      <c r="H148">
        <v>98.6</v>
      </c>
      <c r="I148">
        <v>38.700000000000003</v>
      </c>
      <c r="J148">
        <v>4.0999999999999996</v>
      </c>
      <c r="K148">
        <v>90</v>
      </c>
      <c r="L148" s="3" t="s">
        <v>168</v>
      </c>
      <c r="M148">
        <f>3.496*1.5</f>
        <v>5.2439999999999998</v>
      </c>
      <c r="O148" t="str">
        <f t="shared" si="2"/>
        <v>Tag No 210725</v>
      </c>
    </row>
    <row r="149" spans="1:15" x14ac:dyDescent="0.25">
      <c r="A149" t="s">
        <v>153</v>
      </c>
      <c r="B149" s="1">
        <v>1.95</v>
      </c>
      <c r="C149">
        <v>210708</v>
      </c>
      <c r="E149">
        <v>17.5</v>
      </c>
      <c r="F149">
        <v>2.8</v>
      </c>
      <c r="G149">
        <v>16.399999999999999</v>
      </c>
      <c r="H149">
        <v>100</v>
      </c>
      <c r="I149">
        <v>38</v>
      </c>
      <c r="J149">
        <v>3.8</v>
      </c>
      <c r="K149">
        <v>97</v>
      </c>
      <c r="L149" s="3" t="s">
        <v>168</v>
      </c>
      <c r="M149">
        <f>3.493*1.5</f>
        <v>5.2394999999999996</v>
      </c>
      <c r="O149" t="str">
        <f t="shared" si="2"/>
        <v>Tag No 210708</v>
      </c>
    </row>
    <row r="150" spans="1:15" x14ac:dyDescent="0.25">
      <c r="A150" t="s">
        <v>154</v>
      </c>
      <c r="B150" s="1">
        <v>1.96</v>
      </c>
      <c r="C150">
        <v>210646</v>
      </c>
      <c r="E150">
        <v>19.100000000000001</v>
      </c>
      <c r="F150">
        <v>2.9</v>
      </c>
      <c r="G150">
        <v>15.1</v>
      </c>
      <c r="H150">
        <v>99.7</v>
      </c>
      <c r="I150">
        <v>39.4</v>
      </c>
      <c r="J150">
        <v>5.0999999999999996</v>
      </c>
      <c r="K150">
        <v>89</v>
      </c>
      <c r="L150" s="3" t="s">
        <v>166</v>
      </c>
      <c r="M150">
        <f>3.654*1.5</f>
        <v>5.4809999999999999</v>
      </c>
      <c r="O150" t="str">
        <f t="shared" si="2"/>
        <v>Tag No 210646</v>
      </c>
    </row>
    <row r="151" spans="1:15" x14ac:dyDescent="0.25">
      <c r="A151" t="s">
        <v>155</v>
      </c>
      <c r="B151" s="1">
        <v>1.97</v>
      </c>
      <c r="C151">
        <v>210125</v>
      </c>
      <c r="E151">
        <v>19.2</v>
      </c>
      <c r="F151">
        <v>3.1</v>
      </c>
      <c r="G151">
        <v>15.9</v>
      </c>
      <c r="H151">
        <v>99.6</v>
      </c>
      <c r="I151">
        <v>41.2</v>
      </c>
      <c r="J151">
        <v>3.9</v>
      </c>
      <c r="K151">
        <v>98</v>
      </c>
      <c r="L151" s="3" t="s">
        <v>2</v>
      </c>
      <c r="M151">
        <f>3.345*1.5</f>
        <v>5.0175000000000001</v>
      </c>
      <c r="O151" t="str">
        <f t="shared" si="2"/>
        <v>Tag No 210125</v>
      </c>
    </row>
    <row r="152" spans="1:15" x14ac:dyDescent="0.25">
      <c r="A152" t="s">
        <v>156</v>
      </c>
      <c r="B152" s="1">
        <v>1.98</v>
      </c>
      <c r="C152">
        <v>210640</v>
      </c>
      <c r="E152">
        <v>22.3</v>
      </c>
      <c r="F152">
        <v>3.5</v>
      </c>
      <c r="G152">
        <v>15.5</v>
      </c>
      <c r="H152">
        <v>98.5</v>
      </c>
      <c r="I152">
        <v>38</v>
      </c>
      <c r="J152">
        <v>5.6</v>
      </c>
      <c r="K152">
        <v>92</v>
      </c>
      <c r="L152" s="3" t="s">
        <v>166</v>
      </c>
      <c r="M152">
        <f>3.385*1.5</f>
        <v>5.0774999999999997</v>
      </c>
      <c r="O152" t="str">
        <f t="shared" si="2"/>
        <v>Tag No 210640</v>
      </c>
    </row>
    <row r="153" spans="1:15" x14ac:dyDescent="0.25">
      <c r="A153" t="s">
        <v>157</v>
      </c>
      <c r="B153" s="1">
        <v>1.99</v>
      </c>
      <c r="C153">
        <v>210242</v>
      </c>
      <c r="E153">
        <v>20.6</v>
      </c>
      <c r="F153">
        <v>3</v>
      </c>
      <c r="G153">
        <v>14.7</v>
      </c>
      <c r="H153">
        <v>99.4</v>
      </c>
      <c r="I153">
        <v>38.700000000000003</v>
      </c>
      <c r="J153">
        <v>3.7</v>
      </c>
      <c r="K153">
        <v>88</v>
      </c>
      <c r="L153" s="3" t="s">
        <v>173</v>
      </c>
      <c r="M153">
        <f>4.125*1.5</f>
        <v>6.1875</v>
      </c>
      <c r="O153" t="str">
        <f t="shared" si="2"/>
        <v>Tag No 210242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Murdoch</dc:creator>
  <cp:lastModifiedBy>Stuart McLean</cp:lastModifiedBy>
  <dcterms:created xsi:type="dcterms:W3CDTF">2022-07-11T07:48:42Z</dcterms:created>
  <dcterms:modified xsi:type="dcterms:W3CDTF">2022-07-17T22:19:53Z</dcterms:modified>
</cp:coreProperties>
</file>